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hony/iCloud Drive (Archive)/Documents/PROPWEALTH/SMITHFIELD LOFTS PROSPERITY/"/>
    </mc:Choice>
  </mc:AlternateContent>
  <xr:revisionPtr revIDLastSave="0" documentId="8_{61A5B110-4279-2449-89ED-3AB365325538}" xr6:coauthVersionLast="47" xr6:coauthVersionMax="47" xr10:uidLastSave="{00000000-0000-0000-0000-000000000000}"/>
  <bookViews>
    <workbookView xWindow="0" yWindow="860" windowWidth="23260" windowHeight="12580" xr2:uid="{94B41B95-6A2C-4119-AA6D-9760555A4DD7}"/>
  </bookViews>
  <sheets>
    <sheet name="SMITHFIELD WORKS - Block B" sheetId="2" r:id="rId1"/>
  </sheets>
  <definedNames>
    <definedName name="_xlnm._FilterDatabase" localSheetId="0" hidden="1">'SMITHFIELD WORKS - Block B'!$A$18:$S$27</definedName>
    <definedName name="_xlnm.Print_Titles" localSheetId="0">'SMITHFIELD WORKS - Block B'!$1:$18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2" l="1"/>
  <c r="R19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L27" i="2"/>
  <c r="L26" i="2"/>
  <c r="L25" i="2"/>
  <c r="L24" i="2"/>
  <c r="L23" i="2"/>
  <c r="L22" i="2"/>
  <c r="K21" i="2"/>
  <c r="L21" i="2" s="1"/>
  <c r="K20" i="2"/>
  <c r="L20" i="2" s="1"/>
  <c r="K19" i="2"/>
  <c r="L19" i="2" s="1"/>
  <c r="M20" i="2"/>
  <c r="O20" i="2" s="1"/>
  <c r="P20" i="2" s="1"/>
  <c r="M21" i="2"/>
  <c r="M22" i="2"/>
  <c r="O22" i="2" s="1"/>
  <c r="P22" i="2" s="1"/>
  <c r="M23" i="2"/>
  <c r="O23" i="2" s="1"/>
  <c r="P23" i="2" s="1"/>
  <c r="M24" i="2"/>
  <c r="O24" i="2" s="1"/>
  <c r="P24" i="2" s="1"/>
  <c r="M25" i="2"/>
  <c r="O25" i="2" s="1"/>
  <c r="P25" i="2" s="1"/>
  <c r="M26" i="2"/>
  <c r="O26" i="2" s="1"/>
  <c r="P26" i="2" s="1"/>
  <c r="M27" i="2"/>
  <c r="O27" i="2" s="1"/>
  <c r="P27" i="2" s="1"/>
  <c r="M19" i="2"/>
  <c r="O19" i="2" s="1"/>
  <c r="P19" i="2" s="1"/>
  <c r="O21" i="2" l="1"/>
  <c r="P21" i="2" s="1"/>
  <c r="S19" i="2"/>
  <c r="S26" i="2"/>
  <c r="S21" i="2"/>
  <c r="S22" i="2"/>
  <c r="S23" i="2"/>
  <c r="S25" i="2"/>
  <c r="S27" i="2"/>
  <c r="S24" i="2"/>
  <c r="S20" i="2"/>
  <c r="H27" i="2" l="1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21" i="2"/>
  <c r="J21" i="2" s="1"/>
  <c r="H20" i="2"/>
  <c r="J20" i="2" s="1"/>
  <c r="H19" i="2"/>
  <c r="J19" i="2" s="1"/>
</calcChain>
</file>

<file path=xl/sharedStrings.xml><?xml version="1.0" encoding="utf-8"?>
<sst xmlns="http://schemas.openxmlformats.org/spreadsheetml/2006/main" count="59" uniqueCount="38">
  <si>
    <t>SMITHFIELD WORKS - Block B</t>
  </si>
  <si>
    <t>Smithfield</t>
  </si>
  <si>
    <t>Birmingham</t>
  </si>
  <si>
    <t>KEY:</t>
  </si>
  <si>
    <t>Black Text = One Bedroom Unit</t>
  </si>
  <si>
    <t>Blue Text = Two Bedroom Unit</t>
  </si>
  <si>
    <t>Red Highlight = Unit Reserved</t>
  </si>
  <si>
    <t>Yellow Highlight = Funds pending</t>
  </si>
  <si>
    <t>*Initial upfront amounts to be paid are Reservation Deposit (5% of Purchase Price) + Upfront Legal Fee (£995)</t>
  </si>
  <si>
    <t>BLOCK B</t>
  </si>
  <si>
    <t>UNIT DETAILS</t>
  </si>
  <si>
    <t>INCOME</t>
  </si>
  <si>
    <t>EXPENSES</t>
  </si>
  <si>
    <t>NET INCOME</t>
  </si>
  <si>
    <t>PURCHASE PROCESS - CASH/MORTGAGE</t>
  </si>
  <si>
    <t>Status</t>
  </si>
  <si>
    <t>Plot No</t>
  </si>
  <si>
    <t>Level</t>
  </si>
  <si>
    <t>Type</t>
  </si>
  <si>
    <t>Sq M</t>
  </si>
  <si>
    <t>Sq Ft</t>
  </si>
  <si>
    <t>Price</t>
  </si>
  <si>
    <t>£ psf</t>
  </si>
  <si>
    <t>Rental PA £**</t>
  </si>
  <si>
    <t>Yield (gross)</t>
  </si>
  <si>
    <t>Service Charge</t>
  </si>
  <si>
    <t>Ground Rent</t>
  </si>
  <si>
    <t>Income</t>
  </si>
  <si>
    <t>Yield (net)</t>
  </si>
  <si>
    <t>Reservation Deposit</t>
  </si>
  <si>
    <t>30 x Monthly Payments to 30%</t>
  </si>
  <si>
    <t>Balance</t>
  </si>
  <si>
    <t>Available</t>
  </si>
  <si>
    <t>Level 01</t>
  </si>
  <si>
    <t>1 Bed</t>
  </si>
  <si>
    <t>Level 03</t>
  </si>
  <si>
    <t>SOLDa</t>
  </si>
  <si>
    <t>SOLD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</si>
</sst>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&quot;£&quot;#,##0"/>
    <numFmt numFmtId="166" formatCode="[$£-809]#,##0"/>
    <numFmt numFmtId="167" formatCode="0.0%"/>
    <numFmt numFmtId="168" formatCode="[$£-809]#,##0.00"/>
    <numFmt numFmtId="169" formatCode="&quot;£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74">
    <xf numFmtId="0" fontId="0" fillId="0" borderId="0" xfId="0"/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center" vertical="center"/>
    </xf>
    <xf numFmtId="164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/>
    </xf>
    <xf numFmtId="1" fontId="5" fillId="0" borderId="0" xfId="1" applyNumberFormat="1" applyFont="1" applyAlignment="1">
      <alignment horizontal="center"/>
    </xf>
    <xf numFmtId="165" fontId="5" fillId="0" borderId="0" xfId="1" applyNumberFormat="1" applyFont="1" applyAlignment="1">
      <alignment horizontal="center"/>
    </xf>
    <xf numFmtId="0" fontId="6" fillId="0" borderId="0" xfId="0" applyFont="1"/>
    <xf numFmtId="0" fontId="1" fillId="0" borderId="0" xfId="0" applyFont="1"/>
    <xf numFmtId="0" fontId="7" fillId="0" borderId="0" xfId="0" applyFont="1"/>
    <xf numFmtId="165" fontId="7" fillId="0" borderId="0" xfId="0" applyNumberFormat="1" applyFont="1"/>
    <xf numFmtId="0" fontId="2" fillId="0" borderId="0" xfId="0" applyFont="1"/>
    <xf numFmtId="0" fontId="8" fillId="0" borderId="0" xfId="0" applyFont="1"/>
    <xf numFmtId="0" fontId="9" fillId="0" borderId="0" xfId="0" applyFont="1"/>
    <xf numFmtId="0" fontId="9" fillId="2" borderId="0" xfId="0" applyFont="1" applyFill="1"/>
    <xf numFmtId="0" fontId="7" fillId="2" borderId="0" xfId="0" applyFont="1" applyFill="1"/>
    <xf numFmtId="0" fontId="9" fillId="3" borderId="0" xfId="0" applyFont="1" applyFill="1"/>
    <xf numFmtId="0" fontId="7" fillId="3" borderId="0" xfId="0" applyFont="1" applyFill="1"/>
    <xf numFmtId="0" fontId="10" fillId="0" borderId="0" xfId="1" applyFont="1" applyAlignment="1">
      <alignment horizontal="left"/>
    </xf>
    <xf numFmtId="0" fontId="11" fillId="0" borderId="0" xfId="1" applyFont="1" applyAlignment="1">
      <alignment horizontal="center" vertical="center"/>
    </xf>
    <xf numFmtId="164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5" fontId="11" fillId="0" borderId="0" xfId="1" applyNumberFormat="1" applyFont="1" applyAlignment="1">
      <alignment horizontal="center"/>
    </xf>
    <xf numFmtId="0" fontId="13" fillId="4" borderId="2" xfId="1" applyFont="1" applyFill="1" applyBorder="1" applyAlignment="1">
      <alignment vertical="center" wrapText="1"/>
    </xf>
    <xf numFmtId="0" fontId="10" fillId="4" borderId="2" xfId="1" applyFont="1" applyFill="1" applyBorder="1" applyAlignment="1">
      <alignment vertical="center" wrapText="1"/>
    </xf>
    <xf numFmtId="0" fontId="10" fillId="4" borderId="3" xfId="1" applyFont="1" applyFill="1" applyBorder="1" applyAlignment="1">
      <alignment vertical="center" wrapText="1"/>
    </xf>
    <xf numFmtId="0" fontId="10" fillId="4" borderId="6" xfId="1" applyFont="1" applyFill="1" applyBorder="1" applyAlignment="1">
      <alignment horizontal="center" vertical="center" wrapText="1"/>
    </xf>
    <xf numFmtId="0" fontId="10" fillId="4" borderId="7" xfId="1" applyFont="1" applyFill="1" applyBorder="1" applyAlignment="1">
      <alignment horizontal="center" vertical="center" wrapText="1"/>
    </xf>
    <xf numFmtId="164" fontId="10" fillId="4" borderId="7" xfId="1" applyNumberFormat="1" applyFont="1" applyFill="1" applyBorder="1" applyAlignment="1">
      <alignment horizontal="center" vertical="center" wrapText="1"/>
    </xf>
    <xf numFmtId="1" fontId="10" fillId="4" borderId="7" xfId="1" applyNumberFormat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3" fillId="4" borderId="9" xfId="1" applyFont="1" applyFill="1" applyBorder="1" applyAlignment="1">
      <alignment horizontal="center" vertical="center" wrapText="1"/>
    </xf>
    <xf numFmtId="10" fontId="10" fillId="4" borderId="10" xfId="1" applyNumberFormat="1" applyFont="1" applyFill="1" applyBorder="1" applyAlignment="1">
      <alignment horizontal="center" vertical="center" wrapText="1"/>
    </xf>
    <xf numFmtId="0" fontId="10" fillId="4" borderId="9" xfId="1" applyFont="1" applyFill="1" applyBorder="1" applyAlignment="1">
      <alignment horizontal="center" vertical="center" wrapText="1"/>
    </xf>
    <xf numFmtId="0" fontId="10" fillId="4" borderId="10" xfId="1" applyFont="1" applyFill="1" applyBorder="1" applyAlignment="1">
      <alignment horizontal="center" vertical="center" wrapText="1"/>
    </xf>
    <xf numFmtId="165" fontId="10" fillId="4" borderId="11" xfId="1" applyNumberFormat="1" applyFont="1" applyFill="1" applyBorder="1" applyAlignment="1">
      <alignment horizontal="center" vertical="center" wrapText="1"/>
    </xf>
    <xf numFmtId="165" fontId="10" fillId="4" borderId="10" xfId="1" applyNumberFormat="1" applyFont="1" applyFill="1" applyBorder="1" applyAlignment="1">
      <alignment horizontal="center" vertical="center" wrapText="1"/>
    </xf>
    <xf numFmtId="0" fontId="10" fillId="4" borderId="13" xfId="1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1" fontId="0" fillId="0" borderId="12" xfId="0" applyNumberForma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/>
    </xf>
    <xf numFmtId="3" fontId="14" fillId="0" borderId="15" xfId="0" applyNumberFormat="1" applyFont="1" applyBorder="1" applyAlignment="1">
      <alignment horizontal="center"/>
    </xf>
    <xf numFmtId="166" fontId="7" fillId="0" borderId="12" xfId="0" applyNumberFormat="1" applyFont="1" applyBorder="1" applyAlignment="1">
      <alignment horizontal="center" vertical="center"/>
    </xf>
    <xf numFmtId="10" fontId="7" fillId="0" borderId="12" xfId="0" applyNumberFormat="1" applyFont="1" applyBorder="1" applyAlignment="1">
      <alignment horizontal="center"/>
    </xf>
    <xf numFmtId="167" fontId="7" fillId="0" borderId="12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 vertical="center"/>
    </xf>
    <xf numFmtId="169" fontId="7" fillId="0" borderId="12" xfId="0" applyNumberFormat="1" applyFont="1" applyBorder="1" applyAlignment="1">
      <alignment horizontal="center"/>
    </xf>
    <xf numFmtId="3" fontId="14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169" fontId="7" fillId="0" borderId="16" xfId="0" applyNumberFormat="1" applyFont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1" fontId="0" fillId="2" borderId="12" xfId="0" applyNumberFormat="1" applyFill="1" applyBorder="1" applyAlignment="1">
      <alignment horizontal="center" vertical="center"/>
    </xf>
    <xf numFmtId="1" fontId="7" fillId="2" borderId="12" xfId="0" applyNumberFormat="1" applyFont="1" applyFill="1" applyBorder="1" applyAlignment="1">
      <alignment horizontal="center"/>
    </xf>
    <xf numFmtId="3" fontId="14" fillId="2" borderId="15" xfId="0" applyNumberFormat="1" applyFont="1" applyFill="1" applyBorder="1" applyAlignment="1">
      <alignment horizontal="center"/>
    </xf>
    <xf numFmtId="166" fontId="7" fillId="2" borderId="12" xfId="0" applyNumberFormat="1" applyFont="1" applyFill="1" applyBorder="1" applyAlignment="1">
      <alignment horizontal="center" vertical="center"/>
    </xf>
    <xf numFmtId="10" fontId="7" fillId="2" borderId="12" xfId="0" applyNumberFormat="1" applyFont="1" applyFill="1" applyBorder="1" applyAlignment="1">
      <alignment horizontal="center"/>
    </xf>
    <xf numFmtId="167" fontId="7" fillId="2" borderId="12" xfId="0" applyNumberFormat="1" applyFont="1" applyFill="1" applyBorder="1" applyAlignment="1">
      <alignment horizontal="center"/>
    </xf>
    <xf numFmtId="168" fontId="7" fillId="2" borderId="12" xfId="0" applyNumberFormat="1" applyFont="1" applyFill="1" applyBorder="1" applyAlignment="1">
      <alignment horizontal="center" vertical="center"/>
    </xf>
    <xf numFmtId="169" fontId="7" fillId="2" borderId="12" xfId="0" applyNumberFormat="1" applyFont="1" applyFill="1" applyBorder="1" applyAlignment="1">
      <alignment horizontal="center"/>
    </xf>
    <xf numFmtId="169" fontId="7" fillId="2" borderId="16" xfId="0" applyNumberFormat="1" applyFont="1" applyFill="1" applyBorder="1" applyAlignment="1">
      <alignment horizontal="center"/>
    </xf>
    <xf numFmtId="0" fontId="10" fillId="4" borderId="4" xfId="1" applyFont="1" applyFill="1" applyBorder="1" applyAlignment="1">
      <alignment horizontal="center" vertical="center" wrapText="1"/>
    </xf>
    <xf numFmtId="0" fontId="10" fillId="4" borderId="5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2" fillId="4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776BF6A9-B52C-4893-B9CF-1A37F08CD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262464</xdr:colOff>
      <xdr:row>0</xdr:row>
      <xdr:rowOff>25401</xdr:rowOff>
    </xdr:from>
    <xdr:to>
      <xdr:col>18</xdr:col>
      <xdr:colOff>963019</xdr:colOff>
      <xdr:row>2</xdr:row>
      <xdr:rowOff>160868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C78721-FC8B-4467-AFFC-CE754180E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391400" y="25401"/>
          <a:ext cx="0" cy="6460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D5C493-3DF9-4B8A-8AC3-42203D3BD708}">
  <sheetPr>
    <pageSetUpPr fitToPage="1"/>
  </sheetPr>
  <dimension ref="A2:S27"/>
  <sheetViews>
    <sheetView tabSelected="1" topLeftCell="A15" zoomScale="120" zoomScaleNormal="120" workbookViewId="0">
      <selection activeCell="T14" sqref="T1:Y1048576"/>
    </sheetView>
  </sheetViews>
  <sheetFormatPr baseColWidth="10" defaultColWidth="11.5" defaultRowHeight="17.25" customHeight="1" x14ac:dyDescent="0.2"/>
  <cols>
    <col min="1" max="1" width="20" style="8" customWidth="1"/>
    <col min="2" max="2" width="9.5" style="8" customWidth="1"/>
    <col min="3" max="3" width="13" style="9" customWidth="1"/>
    <col min="4" max="4" width="10" style="8" hidden="1" customWidth="1"/>
    <col min="5" max="5" width="12.5" style="8" bestFit="1" customWidth="1"/>
    <col min="6" max="6" width="12.33203125" style="8" hidden="1" customWidth="1"/>
    <col min="7" max="7" width="6.83203125" style="8" customWidth="1"/>
    <col min="8" max="8" width="7" style="8" customWidth="1"/>
    <col min="9" max="9" width="13.5" style="8" customWidth="1"/>
    <col min="10" max="10" width="11.5" style="8" customWidth="1"/>
    <col min="11" max="11" width="14" style="8" customWidth="1"/>
    <col min="12" max="12" width="12.1640625" style="10" customWidth="1"/>
    <col min="13" max="14" width="12.6640625" style="9" customWidth="1"/>
    <col min="15" max="15" width="14" style="9" customWidth="1"/>
    <col min="16" max="16" width="12.1640625" style="10" customWidth="1"/>
    <col min="17" max="17" width="14.33203125" style="9" customWidth="1"/>
    <col min="18" max="18" width="16.33203125" style="9" customWidth="1"/>
    <col min="19" max="19" width="14.6640625" style="10" customWidth="1"/>
    <col min="20" max="16384" width="11.5" style="8"/>
  </cols>
  <sheetData>
    <row r="2" spans="2:19" s="7" customFormat="1" ht="24" x14ac:dyDescent="0.3">
      <c r="B2" s="1" t="s">
        <v>0</v>
      </c>
      <c r="C2" s="2"/>
      <c r="D2" s="2"/>
      <c r="E2" s="2"/>
      <c r="F2" s="2"/>
      <c r="G2" s="2"/>
      <c r="H2" s="3"/>
      <c r="I2" s="4"/>
      <c r="J2" s="4"/>
      <c r="K2" s="5"/>
      <c r="L2" s="6"/>
      <c r="M2" s="4"/>
      <c r="N2" s="4"/>
      <c r="O2" s="5"/>
      <c r="P2" s="6"/>
      <c r="Q2" s="4"/>
      <c r="R2" s="6"/>
      <c r="S2" s="6"/>
    </row>
    <row r="3" spans="2:19" ht="17.25" customHeight="1" x14ac:dyDescent="0.2">
      <c r="B3" s="8" t="s">
        <v>1</v>
      </c>
    </row>
    <row r="4" spans="2:19" ht="17.25" customHeight="1" x14ac:dyDescent="0.2">
      <c r="B4" t="s">
        <v>2</v>
      </c>
    </row>
    <row r="5" spans="2:19" ht="17.25" customHeight="1" x14ac:dyDescent="0.2">
      <c r="B5"/>
    </row>
    <row r="7" spans="2:19" ht="17.25" customHeight="1" x14ac:dyDescent="0.2">
      <c r="B7" s="11" t="s">
        <v>3</v>
      </c>
    </row>
    <row r="8" spans="2:19" ht="17.25" customHeight="1" x14ac:dyDescent="0.2">
      <c r="B8" s="11" t="s">
        <v>4</v>
      </c>
    </row>
    <row r="9" spans="2:19" ht="17.25" customHeight="1" x14ac:dyDescent="0.2">
      <c r="B9" s="12" t="s">
        <v>5</v>
      </c>
    </row>
    <row r="10" spans="2:19" s="9" customFormat="1" ht="17.25" customHeight="1" x14ac:dyDescent="0.2">
      <c r="B10" s="13"/>
      <c r="L10" s="10"/>
      <c r="P10" s="10"/>
      <c r="S10" s="10"/>
    </row>
    <row r="11" spans="2:19" s="9" customFormat="1" ht="17.25" customHeight="1" x14ac:dyDescent="0.2">
      <c r="B11" s="14" t="s">
        <v>6</v>
      </c>
      <c r="C11" s="15"/>
      <c r="L11" s="10"/>
      <c r="P11" s="10"/>
      <c r="S11" s="10"/>
    </row>
    <row r="12" spans="2:19" s="9" customFormat="1" ht="17.25" customHeight="1" x14ac:dyDescent="0.2">
      <c r="B12" s="16" t="s">
        <v>7</v>
      </c>
      <c r="C12" s="17"/>
      <c r="L12" s="10"/>
      <c r="P12" s="10"/>
      <c r="S12" s="10"/>
    </row>
    <row r="13" spans="2:19" s="9" customFormat="1" ht="17.25" customHeight="1" x14ac:dyDescent="0.2">
      <c r="L13" s="10"/>
      <c r="P13" s="10"/>
      <c r="S13" s="10"/>
    </row>
    <row r="14" spans="2:19" ht="15" x14ac:dyDescent="0.2">
      <c r="B14" s="18" t="s">
        <v>8</v>
      </c>
      <c r="C14" s="19"/>
      <c r="D14" s="19"/>
      <c r="E14" s="19"/>
      <c r="F14" s="19"/>
      <c r="G14" s="19"/>
      <c r="H14" s="20"/>
      <c r="I14" s="21"/>
      <c r="J14" s="21"/>
      <c r="K14" s="22"/>
      <c r="L14" s="23"/>
      <c r="M14" s="21"/>
      <c r="N14" s="21"/>
      <c r="O14" s="22"/>
      <c r="P14" s="21"/>
      <c r="Q14" s="21"/>
      <c r="R14" s="23"/>
      <c r="S14" s="23"/>
    </row>
    <row r="15" spans="2:19" ht="17.25" customHeight="1" thickBot="1" x14ac:dyDescent="0.25">
      <c r="B15"/>
    </row>
    <row r="16" spans="2:19" ht="20" thickBot="1" x14ac:dyDescent="0.25">
      <c r="B16" s="70" t="s">
        <v>9</v>
      </c>
      <c r="C16" s="71"/>
      <c r="D16" s="71"/>
      <c r="E16" s="71"/>
      <c r="F16" s="71"/>
      <c r="G16" s="71"/>
      <c r="H16" s="71"/>
      <c r="I16" s="71"/>
      <c r="J16" s="71"/>
      <c r="K16" s="24"/>
      <c r="L16" s="24"/>
      <c r="M16" s="25"/>
      <c r="N16" s="25"/>
      <c r="O16" s="25"/>
      <c r="P16" s="25"/>
      <c r="Q16" s="25"/>
      <c r="R16" s="25"/>
      <c r="S16" s="26"/>
    </row>
    <row r="17" spans="1:19" ht="29" customHeight="1" x14ac:dyDescent="0.2">
      <c r="B17" s="67" t="s">
        <v>10</v>
      </c>
      <c r="C17" s="68"/>
      <c r="D17" s="68"/>
      <c r="E17" s="68"/>
      <c r="F17" s="68"/>
      <c r="G17" s="68"/>
      <c r="H17" s="68"/>
      <c r="I17" s="68"/>
      <c r="J17" s="69"/>
      <c r="K17" s="72" t="s">
        <v>11</v>
      </c>
      <c r="L17" s="73"/>
      <c r="M17" s="67" t="s">
        <v>12</v>
      </c>
      <c r="N17" s="69"/>
      <c r="O17" s="67" t="s">
        <v>13</v>
      </c>
      <c r="P17" s="69"/>
      <c r="Q17" s="67" t="s">
        <v>14</v>
      </c>
      <c r="R17" s="68"/>
      <c r="S17" s="69"/>
    </row>
    <row r="18" spans="1:19" ht="33" thickBot="1" x14ac:dyDescent="0.25">
      <c r="A18" s="38" t="s">
        <v>15</v>
      </c>
      <c r="B18" s="27" t="s">
        <v>16</v>
      </c>
      <c r="C18" s="28" t="s">
        <v>17</v>
      </c>
      <c r="D18" s="28"/>
      <c r="E18" s="28" t="s">
        <v>18</v>
      </c>
      <c r="F18" s="28"/>
      <c r="G18" s="29" t="s">
        <v>19</v>
      </c>
      <c r="H18" s="30" t="s">
        <v>20</v>
      </c>
      <c r="I18" s="31" t="s">
        <v>21</v>
      </c>
      <c r="J18" s="31" t="s">
        <v>22</v>
      </c>
      <c r="K18" s="32" t="s">
        <v>23</v>
      </c>
      <c r="L18" s="33" t="s">
        <v>24</v>
      </c>
      <c r="M18" s="34" t="s">
        <v>25</v>
      </c>
      <c r="N18" s="35" t="s">
        <v>26</v>
      </c>
      <c r="O18" s="34" t="s">
        <v>27</v>
      </c>
      <c r="P18" s="33" t="s">
        <v>28</v>
      </c>
      <c r="Q18" s="34" t="s">
        <v>29</v>
      </c>
      <c r="R18" s="36" t="s">
        <v>30</v>
      </c>
      <c r="S18" s="37" t="s">
        <v>31</v>
      </c>
    </row>
    <row r="19" spans="1:19" ht="17.25" customHeight="1" x14ac:dyDescent="0.2">
      <c r="A19" s="52" t="s">
        <v>32</v>
      </c>
      <c r="B19" s="41">
        <v>4</v>
      </c>
      <c r="C19" s="40" t="s">
        <v>33</v>
      </c>
      <c r="D19" s="42">
        <v>1</v>
      </c>
      <c r="E19" s="40" t="s">
        <v>34</v>
      </c>
      <c r="F19" s="42">
        <v>1</v>
      </c>
      <c r="G19" s="43">
        <v>42.51</v>
      </c>
      <c r="H19" s="44">
        <f t="shared" ref="H19:H27" si="0">G19*10.7639</f>
        <v>457.57338899999996</v>
      </c>
      <c r="I19" s="45">
        <v>219995</v>
      </c>
      <c r="J19" s="46">
        <f t="shared" ref="J19:J27" si="1">I19/H19</f>
        <v>480.78626355607412</v>
      </c>
      <c r="K19" s="46">
        <f t="shared" ref="K19" si="2">1350*12</f>
        <v>16200</v>
      </c>
      <c r="L19" s="47">
        <f t="shared" ref="L19:L20" si="3">K19/I19</f>
        <v>7.3638037228118819E-2</v>
      </c>
      <c r="M19" s="46">
        <f t="shared" ref="M19:M27" si="4">IF(F19=1,1800,(IF(F19=2,2000,(IF(F19=3,2200,0)))))</f>
        <v>1800</v>
      </c>
      <c r="N19" s="46">
        <v>0</v>
      </c>
      <c r="O19" s="46">
        <f t="shared" ref="O19" si="5">K19-M19-N19</f>
        <v>14400</v>
      </c>
      <c r="P19" s="48">
        <f t="shared" ref="P19" si="6">O19/I19</f>
        <v>6.5456033091661175E-2</v>
      </c>
      <c r="Q19" s="49">
        <f t="shared" ref="Q19" si="7">I19*0.05</f>
        <v>10999.75</v>
      </c>
      <c r="R19" s="50">
        <f t="shared" ref="R19" si="8">(I19*0.3)/30</f>
        <v>2199.9499999999998</v>
      </c>
      <c r="S19" s="53">
        <f t="shared" ref="S19" si="9">I19-Q19-R19*30</f>
        <v>142996.75</v>
      </c>
    </row>
    <row r="20" spans="1:19" ht="17.25" customHeight="1" x14ac:dyDescent="0.2">
      <c r="A20" s="52" t="s">
        <v>32</v>
      </c>
      <c r="B20" s="41">
        <v>7</v>
      </c>
      <c r="C20" s="40" t="s">
        <v>33</v>
      </c>
      <c r="D20" s="42">
        <v>1</v>
      </c>
      <c r="E20" s="40" t="s">
        <v>34</v>
      </c>
      <c r="F20" s="42">
        <v>1</v>
      </c>
      <c r="G20" s="43">
        <v>51.28</v>
      </c>
      <c r="H20" s="44">
        <f t="shared" si="0"/>
        <v>551.97279200000003</v>
      </c>
      <c r="I20" s="51">
        <v>239995</v>
      </c>
      <c r="J20" s="46">
        <f t="shared" si="1"/>
        <v>434.79498170627221</v>
      </c>
      <c r="K20" s="46">
        <f>1350*12</f>
        <v>16200</v>
      </c>
      <c r="L20" s="47">
        <f t="shared" si="3"/>
        <v>6.7501406279297488E-2</v>
      </c>
      <c r="M20" s="46">
        <f t="shared" si="4"/>
        <v>1800</v>
      </c>
      <c r="N20" s="46">
        <v>0</v>
      </c>
      <c r="O20" s="46">
        <f t="shared" ref="O20" si="10">K20-M20-N20</f>
        <v>14400</v>
      </c>
      <c r="P20" s="48">
        <f t="shared" ref="P20" si="11">O20/I20</f>
        <v>6.0001250026042209E-2</v>
      </c>
      <c r="Q20" s="49">
        <f t="shared" ref="Q20" si="12">I20*0.05</f>
        <v>11999.75</v>
      </c>
      <c r="R20" s="50">
        <f t="shared" ref="R20" si="13">(I20*0.3)/30</f>
        <v>2399.9499999999998</v>
      </c>
      <c r="S20" s="53">
        <f t="shared" ref="S20" si="14">I20-Q20-R20*30</f>
        <v>155996.75</v>
      </c>
    </row>
    <row r="21" spans="1:19" ht="17.25" customHeight="1" thickBot="1" x14ac:dyDescent="0.25">
      <c r="A21" s="52" t="s">
        <v>32</v>
      </c>
      <c r="B21" s="41">
        <v>14</v>
      </c>
      <c r="C21" s="40" t="s">
        <v>33</v>
      </c>
      <c r="D21" s="42">
        <v>1</v>
      </c>
      <c r="E21" s="40" t="s">
        <v>34</v>
      </c>
      <c r="F21" s="42">
        <v>1</v>
      </c>
      <c r="G21" s="43">
        <v>53.68</v>
      </c>
      <c r="H21" s="44">
        <f t="shared" si="0"/>
        <v>577.806152</v>
      </c>
      <c r="I21" s="51">
        <v>239995</v>
      </c>
      <c r="J21" s="46">
        <f t="shared" si="1"/>
        <v>415.35556374623025</v>
      </c>
      <c r="K21" s="46">
        <f>1350*12</f>
        <v>16200</v>
      </c>
      <c r="L21" s="47">
        <f t="shared" ref="L21" si="15">K21/I21</f>
        <v>6.7501406279297488E-2</v>
      </c>
      <c r="M21" s="46">
        <f t="shared" si="4"/>
        <v>1800</v>
      </c>
      <c r="N21" s="46">
        <v>0</v>
      </c>
      <c r="O21" s="46">
        <f t="shared" ref="O21" si="16">K21-M21-N21</f>
        <v>14400</v>
      </c>
      <c r="P21" s="48">
        <f t="shared" ref="P21" si="17">O21/I21</f>
        <v>6.0001250026042209E-2</v>
      </c>
      <c r="Q21" s="49">
        <f t="shared" ref="Q21" si="18">I21*0.05</f>
        <v>11999.75</v>
      </c>
      <c r="R21" s="50">
        <f t="shared" ref="R21" si="19">(I21*0.3)/30</f>
        <v>2399.9499999999998</v>
      </c>
      <c r="S21" s="53">
        <f t="shared" ref="S21" si="20">I21-Q21-R21*30</f>
        <v>155996.75</v>
      </c>
    </row>
    <row r="22" spans="1:19" ht="17.25" customHeight="1" thickBot="1" x14ac:dyDescent="0.25">
      <c r="A22" s="52" t="s">
        <v>32</v>
      </c>
      <c r="B22" s="39">
        <v>50</v>
      </c>
      <c r="C22" s="40" t="s">
        <v>35</v>
      </c>
      <c r="D22" s="42">
        <v>1</v>
      </c>
      <c r="E22" s="40" t="s">
        <v>34</v>
      </c>
      <c r="F22" s="42">
        <v>1</v>
      </c>
      <c r="G22" s="43">
        <v>39.65</v>
      </c>
      <c r="H22" s="44">
        <f t="shared" si="0"/>
        <v>426.78863499999994</v>
      </c>
      <c r="I22" s="45">
        <v>229995</v>
      </c>
      <c r="J22" s="46">
        <f t="shared" si="1"/>
        <v>538.89673046237522</v>
      </c>
      <c r="K22" s="46">
        <v>16800</v>
      </c>
      <c r="L22" s="47">
        <f t="shared" ref="L22:L23" si="21">K22/I22</f>
        <v>7.3045066197091238E-2</v>
      </c>
      <c r="M22" s="46">
        <f t="shared" si="4"/>
        <v>1800</v>
      </c>
      <c r="N22" s="46">
        <v>0</v>
      </c>
      <c r="O22" s="46">
        <f t="shared" ref="O22:O23" si="22">K22-M22-N22</f>
        <v>15000</v>
      </c>
      <c r="P22" s="48">
        <f t="shared" ref="P22:P23" si="23">O22/I22</f>
        <v>6.521880910454575E-2</v>
      </c>
      <c r="Q22" s="49">
        <f t="shared" ref="Q22:Q23" si="24">I22*0.05</f>
        <v>11499.75</v>
      </c>
      <c r="R22" s="50">
        <f t="shared" ref="R22:R23" si="25">(I22*0.3)/30</f>
        <v>2299.9499999999998</v>
      </c>
      <c r="S22" s="53">
        <f t="shared" ref="S22:S23" si="26">I22-Q22-R22*30</f>
        <v>149496.75</v>
      </c>
    </row>
    <row r="23" spans="1:19" ht="17.25" customHeight="1" x14ac:dyDescent="0.2">
      <c r="A23" s="54" t="s">
        <v>36</v>
      </c>
      <c r="B23" s="55">
        <v>52</v>
      </c>
      <c r="C23" s="56" t="s">
        <v>35</v>
      </c>
      <c r="D23" s="57">
        <v>1</v>
      </c>
      <c r="E23" s="56" t="s">
        <v>34</v>
      </c>
      <c r="F23" s="57">
        <v>1</v>
      </c>
      <c r="G23" s="58">
        <v>39.46</v>
      </c>
      <c r="H23" s="59">
        <f t="shared" si="0"/>
        <v>424.743494</v>
      </c>
      <c r="I23" s="60">
        <v>229995</v>
      </c>
      <c r="J23" s="61">
        <f t="shared" si="1"/>
        <v>541.49151958522998</v>
      </c>
      <c r="K23" s="61">
        <v>16800</v>
      </c>
      <c r="L23" s="62">
        <f t="shared" si="21"/>
        <v>7.3045066197091238E-2</v>
      </c>
      <c r="M23" s="61">
        <f t="shared" si="4"/>
        <v>1800</v>
      </c>
      <c r="N23" s="61">
        <v>0</v>
      </c>
      <c r="O23" s="61">
        <f t="shared" si="22"/>
        <v>15000</v>
      </c>
      <c r="P23" s="63">
        <f t="shared" si="23"/>
        <v>6.521880910454575E-2</v>
      </c>
      <c r="Q23" s="64">
        <f t="shared" si="24"/>
        <v>11499.75</v>
      </c>
      <c r="R23" s="65">
        <f t="shared" si="25"/>
        <v>2299.9499999999998</v>
      </c>
      <c r="S23" s="66">
        <f t="shared" si="26"/>
        <v>149496.75</v>
      </c>
    </row>
    <row r="24" spans="1:19" ht="17.25" customHeight="1" thickBot="1" x14ac:dyDescent="0.25">
      <c r="A24" s="52" t="s">
        <v>32</v>
      </c>
      <c r="B24" s="39">
        <v>54</v>
      </c>
      <c r="C24" s="40" t="s">
        <v>35</v>
      </c>
      <c r="D24" s="42">
        <v>1</v>
      </c>
      <c r="E24" s="40" t="s">
        <v>34</v>
      </c>
      <c r="F24" s="42">
        <v>1</v>
      </c>
      <c r="G24" s="43">
        <v>53.68</v>
      </c>
      <c r="H24" s="44">
        <f t="shared" si="0"/>
        <v>577.806152</v>
      </c>
      <c r="I24" s="51">
        <v>249995</v>
      </c>
      <c r="J24" s="46">
        <f t="shared" si="1"/>
        <v>432.6624061282061</v>
      </c>
      <c r="K24" s="46">
        <v>16800</v>
      </c>
      <c r="L24" s="47">
        <f t="shared" ref="L24" si="27">K24/I24</f>
        <v>6.7201344026880536E-2</v>
      </c>
      <c r="M24" s="46">
        <f t="shared" si="4"/>
        <v>1800</v>
      </c>
      <c r="N24" s="46">
        <v>0</v>
      </c>
      <c r="O24" s="46">
        <f t="shared" ref="O24" si="28">K24-M24-N24</f>
        <v>15000</v>
      </c>
      <c r="P24" s="48">
        <f t="shared" ref="P24" si="29">O24/I24</f>
        <v>6.000120002400048E-2</v>
      </c>
      <c r="Q24" s="49">
        <f t="shared" ref="Q24" si="30">I24*0.05</f>
        <v>12499.75</v>
      </c>
      <c r="R24" s="50">
        <f t="shared" ref="R24" si="31">(I24*0.3)/30</f>
        <v>2499.9499999999998</v>
      </c>
      <c r="S24" s="53">
        <f t="shared" ref="S24" si="32">I24-Q24-R24*30</f>
        <v>162496.75</v>
      </c>
    </row>
    <row r="25" spans="1:19" ht="17.25" customHeight="1" thickBot="1" x14ac:dyDescent="0.25">
      <c r="A25" s="52" t="s">
        <v>32</v>
      </c>
      <c r="B25" s="41">
        <v>56</v>
      </c>
      <c r="C25" s="40" t="s">
        <v>35</v>
      </c>
      <c r="D25" s="42">
        <v>1</v>
      </c>
      <c r="E25" s="40" t="s">
        <v>34</v>
      </c>
      <c r="F25" s="42">
        <v>1</v>
      </c>
      <c r="G25" s="43">
        <v>40.6</v>
      </c>
      <c r="H25" s="44">
        <f t="shared" si="0"/>
        <v>437.01434</v>
      </c>
      <c r="I25" s="45">
        <v>229995</v>
      </c>
      <c r="J25" s="46">
        <f t="shared" si="1"/>
        <v>526.28707790229487</v>
      </c>
      <c r="K25" s="46">
        <v>16800</v>
      </c>
      <c r="L25" s="47">
        <f t="shared" ref="L25:L26" si="33">K25/I25</f>
        <v>7.3045066197091238E-2</v>
      </c>
      <c r="M25" s="46">
        <f t="shared" si="4"/>
        <v>1800</v>
      </c>
      <c r="N25" s="46">
        <v>0</v>
      </c>
      <c r="O25" s="46">
        <f t="shared" ref="O25:O26" si="34">K25-M25-N25</f>
        <v>15000</v>
      </c>
      <c r="P25" s="48">
        <f t="shared" ref="P25:P26" si="35">O25/I25</f>
        <v>6.521880910454575E-2</v>
      </c>
      <c r="Q25" s="49">
        <f t="shared" ref="Q25:Q26" si="36">I25*0.05</f>
        <v>11499.75</v>
      </c>
      <c r="R25" s="50">
        <f t="shared" ref="R25:R26" si="37">(I25*0.3)/30</f>
        <v>2299.9499999999998</v>
      </c>
      <c r="S25" s="53">
        <f t="shared" ref="S25:S26" si="38">I25-Q25-R25*30</f>
        <v>149496.75</v>
      </c>
    </row>
    <row r="26" spans="1:19" ht="17.25" customHeight="1" x14ac:dyDescent="0.2">
      <c r="A26" s="52" t="s">
        <v>32</v>
      </c>
      <c r="B26" s="41">
        <v>57</v>
      </c>
      <c r="C26" s="40" t="s">
        <v>35</v>
      </c>
      <c r="D26" s="42">
        <v>1</v>
      </c>
      <c r="E26" s="40" t="s">
        <v>34</v>
      </c>
      <c r="F26" s="42">
        <v>1</v>
      </c>
      <c r="G26" s="43">
        <v>42.51</v>
      </c>
      <c r="H26" s="44">
        <f t="shared" si="0"/>
        <v>457.57338899999996</v>
      </c>
      <c r="I26" s="45">
        <v>229995</v>
      </c>
      <c r="J26" s="46">
        <f t="shared" si="1"/>
        <v>502.64068131811752</v>
      </c>
      <c r="K26" s="46">
        <v>16800</v>
      </c>
      <c r="L26" s="47">
        <f t="shared" si="33"/>
        <v>7.3045066197091238E-2</v>
      </c>
      <c r="M26" s="46">
        <f t="shared" si="4"/>
        <v>1800</v>
      </c>
      <c r="N26" s="46">
        <v>0</v>
      </c>
      <c r="O26" s="46">
        <f t="shared" si="34"/>
        <v>15000</v>
      </c>
      <c r="P26" s="48">
        <f t="shared" si="35"/>
        <v>6.521880910454575E-2</v>
      </c>
      <c r="Q26" s="49">
        <f t="shared" si="36"/>
        <v>11499.75</v>
      </c>
      <c r="R26" s="50">
        <f t="shared" si="37"/>
        <v>2299.9499999999998</v>
      </c>
      <c r="S26" s="53">
        <f t="shared" si="38"/>
        <v>149496.75</v>
      </c>
    </row>
    <row r="27" spans="1:19" ht="17.25" hidden="1" customHeight="1" x14ac:dyDescent="0.2">
      <c r="A27" s="54" t="s">
        <v>37</v>
      </c>
      <c r="B27" s="55">
        <v>60</v>
      </c>
      <c r="C27" s="56" t="s">
        <v>35</v>
      </c>
      <c r="D27" s="57">
        <v>1</v>
      </c>
      <c r="E27" s="56" t="s">
        <v>34</v>
      </c>
      <c r="F27" s="57">
        <v>1</v>
      </c>
      <c r="G27" s="58">
        <v>38.19</v>
      </c>
      <c r="H27" s="59">
        <f t="shared" si="0"/>
        <v>411.07334099999997</v>
      </c>
      <c r="I27" s="60">
        <v>229995</v>
      </c>
      <c r="J27" s="61">
        <f t="shared" si="1"/>
        <v>559.49870025748032</v>
      </c>
      <c r="K27" s="61">
        <v>16800</v>
      </c>
      <c r="L27" s="62">
        <f t="shared" ref="L27" si="39">K27/I27</f>
        <v>7.3045066197091238E-2</v>
      </c>
      <c r="M27" s="61">
        <f t="shared" si="4"/>
        <v>1800</v>
      </c>
      <c r="N27" s="61">
        <v>0</v>
      </c>
      <c r="O27" s="61">
        <f t="shared" ref="O27" si="40">K27-M27-N27</f>
        <v>15000</v>
      </c>
      <c r="P27" s="63">
        <f t="shared" ref="P27" si="41">O27/I27</f>
        <v>6.521880910454575E-2</v>
      </c>
      <c r="Q27" s="64">
        <f t="shared" ref="Q27" si="42">I27*0.05</f>
        <v>11499.75</v>
      </c>
      <c r="R27" s="65">
        <f t="shared" ref="R27" si="43">(I27*0.3)/30</f>
        <v>2299.9499999999998</v>
      </c>
      <c r="S27" s="66">
        <f t="shared" ref="S27" si="44">I27-Q27-R27*30</f>
        <v>149496.75</v>
      </c>
    </row>
  </sheetData>
  <autoFilter ref="A18:S27" xr:uid="{C1D5C493-3DF9-4B8A-8AC3-42203D3BD708}"/>
  <mergeCells count="6">
    <mergeCell ref="Q17:S17"/>
    <mergeCell ref="B16:J16"/>
    <mergeCell ref="B17:J17"/>
    <mergeCell ref="K17:L17"/>
    <mergeCell ref="M17:N17"/>
    <mergeCell ref="O17:P17"/>
  </mergeCells>
  <printOptions horizontalCentered="1"/>
  <pageMargins left="0.23622047244094491" right="0.23622047244094491" top="0.15748031496062992" bottom="0.35433070866141736" header="0.31496062992125984" footer="0.31496062992125984"/>
  <pageSetup paperSize="9" scale="69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SMITHFIELD WORKS - Block B</vt:lpstr>
      <vt:lpstr>'SMITHFIELD WORKS - Block B'!Print_Titles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Stuart Millard</dc:creator>
  <cp:keywords/>
  <dc:description/>
  <cp:lastModifiedBy>Microsoft Office User</cp:lastModifiedBy>
  <cp:revision/>
  <dcterms:created xsi:type="dcterms:W3CDTF">2022-08-02T10:18:54Z</dcterms:created>
  <dcterms:modified xsi:type="dcterms:W3CDTF">2024-01-18T08:37:55Z</dcterms:modified>
  <cp:category/>
  <cp:contentStatus/>
</cp:coreProperties>
</file>