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/iCloud Drive (Archive)/Documents/PROPWEALTH/SMITHFIELD LOFTS PROSPERITY/"/>
    </mc:Choice>
  </mc:AlternateContent>
  <xr:revisionPtr revIDLastSave="0" documentId="8_{5CE13365-26AE-874F-9DFA-7FEFD2E0E0D6}" xr6:coauthVersionLast="47" xr6:coauthVersionMax="47" xr10:uidLastSave="{00000000-0000-0000-0000-000000000000}"/>
  <bookViews>
    <workbookView xWindow="0" yWindow="860" windowWidth="23260" windowHeight="12580" xr2:uid="{6ABDCFD2-69CC-4B2C-9554-8E84EC0E8F21}"/>
  </bookViews>
  <sheets>
    <sheet name="SMITHFIELD LOFTS - Block A" sheetId="1" r:id="rId1"/>
  </sheets>
  <definedNames>
    <definedName name="_xlnm._FilterDatabase" localSheetId="0" hidden="1">'SMITHFIELD LOFTS - Block A'!$A$18:$S$133</definedName>
    <definedName name="_xlnm.Print_Titles" localSheetId="0">'SMITHFIELD LOFTS - Block A'!$1:$18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59" i="1"/>
  <c r="R131" i="1"/>
  <c r="R121" i="1"/>
  <c r="R94" i="1"/>
  <c r="R92" i="1"/>
  <c r="R89" i="1"/>
  <c r="R86" i="1"/>
  <c r="R81" i="1"/>
  <c r="R79" i="1"/>
  <c r="R74" i="1"/>
  <c r="R72" i="1"/>
  <c r="R70" i="1"/>
  <c r="R69" i="1"/>
  <c r="R65" i="1"/>
  <c r="R63" i="1"/>
  <c r="R59" i="1"/>
  <c r="R55" i="1"/>
  <c r="R50" i="1"/>
  <c r="R41" i="1"/>
  <c r="R37" i="1"/>
  <c r="R27" i="1"/>
  <c r="L121" i="1"/>
  <c r="L94" i="1"/>
  <c r="L92" i="1"/>
  <c r="L89" i="1"/>
  <c r="L86" i="1"/>
  <c r="L81" i="1"/>
  <c r="L79" i="1"/>
  <c r="L74" i="1"/>
  <c r="L72" i="1"/>
  <c r="L70" i="1"/>
  <c r="L69" i="1"/>
  <c r="L65" i="1"/>
  <c r="L63" i="1"/>
  <c r="L59" i="1"/>
  <c r="L55" i="1"/>
  <c r="L50" i="1"/>
  <c r="L41" i="1"/>
  <c r="L37" i="1"/>
  <c r="L27" i="1"/>
  <c r="L131" i="1"/>
  <c r="Q131" i="1"/>
  <c r="S131" i="1" s="1"/>
  <c r="Q121" i="1"/>
  <c r="S121" i="1" s="1"/>
  <c r="Q94" i="1"/>
  <c r="S94" i="1" s="1"/>
  <c r="Q92" i="1"/>
  <c r="S92" i="1" s="1"/>
  <c r="Q89" i="1"/>
  <c r="S89" i="1" s="1"/>
  <c r="Q86" i="1"/>
  <c r="S86" i="1" s="1"/>
  <c r="Q81" i="1"/>
  <c r="Q79" i="1"/>
  <c r="S79" i="1" s="1"/>
  <c r="Q74" i="1"/>
  <c r="S74" i="1" s="1"/>
  <c r="Q72" i="1"/>
  <c r="S72" i="1" s="1"/>
  <c r="Q70" i="1"/>
  <c r="S70" i="1" s="1"/>
  <c r="Q69" i="1"/>
  <c r="S69" i="1" s="1"/>
  <c r="Q65" i="1"/>
  <c r="S65" i="1" s="1"/>
  <c r="Q63" i="1"/>
  <c r="S63" i="1" s="1"/>
  <c r="Q59" i="1"/>
  <c r="S59" i="1" s="1"/>
  <c r="Q55" i="1"/>
  <c r="S55" i="1" s="1"/>
  <c r="Q50" i="1"/>
  <c r="S50" i="1" s="1"/>
  <c r="Q41" i="1"/>
  <c r="S41" i="1" s="1"/>
  <c r="Q37" i="1"/>
  <c r="S37" i="1" s="1"/>
  <c r="Q27" i="1"/>
  <c r="S27" i="1" s="1"/>
  <c r="J131" i="1"/>
  <c r="J121" i="1"/>
  <c r="J94" i="1"/>
  <c r="J89" i="1"/>
  <c r="J86" i="1"/>
  <c r="J81" i="1"/>
  <c r="J79" i="1"/>
  <c r="J74" i="1"/>
  <c r="J72" i="1"/>
  <c r="J70" i="1"/>
  <c r="J69" i="1"/>
  <c r="J63" i="1"/>
  <c r="J59" i="1"/>
  <c r="J55" i="1"/>
  <c r="J50" i="1"/>
  <c r="J41" i="1"/>
  <c r="J37" i="1"/>
  <c r="J27" i="1"/>
  <c r="H65" i="1"/>
  <c r="J65" i="1" s="1"/>
  <c r="H69" i="1"/>
  <c r="H70" i="1"/>
  <c r="H72" i="1"/>
  <c r="H92" i="1"/>
  <c r="J92" i="1" s="1"/>
  <c r="H24" i="1"/>
  <c r="J24" i="1" s="1"/>
  <c r="H128" i="1"/>
  <c r="J128" i="1" s="1"/>
  <c r="H113" i="1"/>
  <c r="J113" i="1" s="1"/>
  <c r="H91" i="1"/>
  <c r="J91" i="1" s="1"/>
  <c r="H84" i="1"/>
  <c r="J84" i="1" s="1"/>
  <c r="H76" i="1"/>
  <c r="H56" i="1"/>
  <c r="J56" i="1" s="1"/>
  <c r="H53" i="1"/>
  <c r="J53" i="1" s="1"/>
  <c r="H46" i="1"/>
  <c r="J46" i="1" s="1"/>
  <c r="H39" i="1"/>
  <c r="J39" i="1" s="1"/>
  <c r="H25" i="1"/>
  <c r="J25" i="1" s="1"/>
  <c r="R128" i="1"/>
  <c r="Q128" i="1"/>
  <c r="O128" i="1"/>
  <c r="P128" i="1" s="1"/>
  <c r="L128" i="1"/>
  <c r="R113" i="1"/>
  <c r="Q113" i="1"/>
  <c r="O113" i="1"/>
  <c r="P113" i="1" s="1"/>
  <c r="L113" i="1"/>
  <c r="O92" i="1"/>
  <c r="P92" i="1" s="1"/>
  <c r="R91" i="1"/>
  <c r="Q91" i="1"/>
  <c r="O91" i="1"/>
  <c r="P91" i="1" s="1"/>
  <c r="L91" i="1"/>
  <c r="R84" i="1"/>
  <c r="Q84" i="1"/>
  <c r="O84" i="1"/>
  <c r="P84" i="1" s="1"/>
  <c r="L84" i="1"/>
  <c r="R76" i="1"/>
  <c r="Q76" i="1"/>
  <c r="O76" i="1"/>
  <c r="P76" i="1" s="1"/>
  <c r="L76" i="1"/>
  <c r="J76" i="1"/>
  <c r="O72" i="1"/>
  <c r="P72" i="1" s="1"/>
  <c r="O70" i="1"/>
  <c r="P70" i="1" s="1"/>
  <c r="O69" i="1"/>
  <c r="P69" i="1" s="1"/>
  <c r="O65" i="1"/>
  <c r="P65" i="1" s="1"/>
  <c r="O59" i="1"/>
  <c r="P59" i="1" s="1"/>
  <c r="R56" i="1"/>
  <c r="Q56" i="1"/>
  <c r="O56" i="1"/>
  <c r="P56" i="1" s="1"/>
  <c r="L56" i="1"/>
  <c r="R53" i="1"/>
  <c r="Q53" i="1"/>
  <c r="O53" i="1"/>
  <c r="P53" i="1" s="1"/>
  <c r="L53" i="1"/>
  <c r="R46" i="1"/>
  <c r="Q46" i="1"/>
  <c r="O46" i="1"/>
  <c r="P46" i="1" s="1"/>
  <c r="L46" i="1"/>
  <c r="R39" i="1"/>
  <c r="Q39" i="1"/>
  <c r="O39" i="1"/>
  <c r="P39" i="1" s="1"/>
  <c r="L39" i="1"/>
  <c r="R25" i="1"/>
  <c r="Q25" i="1"/>
  <c r="O25" i="1"/>
  <c r="P25" i="1" s="1"/>
  <c r="L25" i="1"/>
  <c r="R24" i="1"/>
  <c r="Q24" i="1"/>
  <c r="O24" i="1"/>
  <c r="P24" i="1" s="1"/>
  <c r="L24" i="1"/>
  <c r="H22" i="1"/>
  <c r="J22" i="1" s="1"/>
  <c r="R22" i="1"/>
  <c r="Q22" i="1"/>
  <c r="O22" i="1"/>
  <c r="P22" i="1" s="1"/>
  <c r="L22" i="1"/>
  <c r="R124" i="1"/>
  <c r="R110" i="1"/>
  <c r="R98" i="1"/>
  <c r="R93" i="1"/>
  <c r="R82" i="1"/>
  <c r="R75" i="1"/>
  <c r="R73" i="1"/>
  <c r="R71" i="1"/>
  <c r="R64" i="1"/>
  <c r="R52" i="1"/>
  <c r="R51" i="1"/>
  <c r="R38" i="1"/>
  <c r="Q124" i="1"/>
  <c r="Q110" i="1"/>
  <c r="Q98" i="1"/>
  <c r="Q93" i="1"/>
  <c r="Q82" i="1"/>
  <c r="Q75" i="1"/>
  <c r="Q73" i="1"/>
  <c r="Q71" i="1"/>
  <c r="Q64" i="1"/>
  <c r="Q52" i="1"/>
  <c r="Q51" i="1"/>
  <c r="Q38" i="1"/>
  <c r="O124" i="1"/>
  <c r="P124" i="1" s="1"/>
  <c r="M110" i="1"/>
  <c r="O110" i="1" s="1"/>
  <c r="P110" i="1" s="1"/>
  <c r="M98" i="1"/>
  <c r="O98" i="1" s="1"/>
  <c r="P98" i="1" s="1"/>
  <c r="M93" i="1"/>
  <c r="O93" i="1" s="1"/>
  <c r="P93" i="1" s="1"/>
  <c r="M82" i="1"/>
  <c r="O82" i="1" s="1"/>
  <c r="P82" i="1" s="1"/>
  <c r="M75" i="1"/>
  <c r="O75" i="1" s="1"/>
  <c r="P75" i="1" s="1"/>
  <c r="M73" i="1"/>
  <c r="O73" i="1" s="1"/>
  <c r="P73" i="1" s="1"/>
  <c r="M71" i="1"/>
  <c r="O71" i="1" s="1"/>
  <c r="P71" i="1" s="1"/>
  <c r="M64" i="1"/>
  <c r="O64" i="1" s="1"/>
  <c r="P64" i="1" s="1"/>
  <c r="L124" i="1"/>
  <c r="L110" i="1"/>
  <c r="L98" i="1"/>
  <c r="L93" i="1"/>
  <c r="L82" i="1"/>
  <c r="L75" i="1"/>
  <c r="L73" i="1"/>
  <c r="L71" i="1"/>
  <c r="L64" i="1"/>
  <c r="L52" i="1"/>
  <c r="L51" i="1"/>
  <c r="L38" i="1"/>
  <c r="H124" i="1"/>
  <c r="J124" i="1" s="1"/>
  <c r="H110" i="1"/>
  <c r="J110" i="1" s="1"/>
  <c r="H98" i="1"/>
  <c r="J98" i="1" s="1"/>
  <c r="H93" i="1"/>
  <c r="J93" i="1" s="1"/>
  <c r="H82" i="1"/>
  <c r="J82" i="1" s="1"/>
  <c r="H75" i="1"/>
  <c r="J75" i="1" s="1"/>
  <c r="H73" i="1"/>
  <c r="J73" i="1" s="1"/>
  <c r="H71" i="1"/>
  <c r="J71" i="1" s="1"/>
  <c r="H64" i="1"/>
  <c r="J64" i="1" s="1"/>
  <c r="H52" i="1"/>
  <c r="J52" i="1" s="1"/>
  <c r="R33" i="1"/>
  <c r="O38" i="1"/>
  <c r="P38" i="1" s="1"/>
  <c r="L33" i="1"/>
  <c r="H38" i="1"/>
  <c r="J38" i="1" s="1"/>
  <c r="H33" i="1"/>
  <c r="J33" i="1" s="1"/>
  <c r="Q33" i="1"/>
  <c r="O33" i="1"/>
  <c r="P33" i="1" s="1"/>
  <c r="H51" i="1"/>
  <c r="J51" i="1" s="1"/>
  <c r="Q62" i="1"/>
  <c r="O62" i="1"/>
  <c r="P62" i="1" s="1"/>
  <c r="O105" i="1"/>
  <c r="P105" i="1" s="1"/>
  <c r="R62" i="1"/>
  <c r="R105" i="1"/>
  <c r="L23" i="1"/>
  <c r="L35" i="1"/>
  <c r="L132" i="1"/>
  <c r="L126" i="1"/>
  <c r="L125" i="1"/>
  <c r="L119" i="1"/>
  <c r="L117" i="1"/>
  <c r="L105" i="1"/>
  <c r="L68" i="1"/>
  <c r="L57" i="1"/>
  <c r="R68" i="1"/>
  <c r="R29" i="1"/>
  <c r="Q29" i="1"/>
  <c r="M29" i="1"/>
  <c r="K29" i="1"/>
  <c r="L29" i="1" s="1"/>
  <c r="H29" i="1"/>
  <c r="J29" i="1" s="1"/>
  <c r="J83" i="1"/>
  <c r="M109" i="1"/>
  <c r="R123" i="1"/>
  <c r="Q123" i="1"/>
  <c r="M123" i="1"/>
  <c r="K123" i="1"/>
  <c r="R109" i="1"/>
  <c r="Q109" i="1"/>
  <c r="K109" i="1"/>
  <c r="R103" i="1"/>
  <c r="Q103" i="1"/>
  <c r="K103" i="1"/>
  <c r="O103" i="1" s="1"/>
  <c r="J103" i="1"/>
  <c r="R97" i="1"/>
  <c r="Q97" i="1"/>
  <c r="M97" i="1"/>
  <c r="K97" i="1"/>
  <c r="R83" i="1"/>
  <c r="Q83" i="1"/>
  <c r="K83" i="1"/>
  <c r="R61" i="1"/>
  <c r="Q61" i="1"/>
  <c r="M61" i="1"/>
  <c r="K61" i="1"/>
  <c r="R60" i="1"/>
  <c r="Q60" i="1"/>
  <c r="M60" i="1"/>
  <c r="K60" i="1"/>
  <c r="M52" i="1"/>
  <c r="O52" i="1" s="1"/>
  <c r="P52" i="1" s="1"/>
  <c r="M51" i="1"/>
  <c r="O51" i="1" s="1"/>
  <c r="P51" i="1" s="1"/>
  <c r="R49" i="1"/>
  <c r="Q49" i="1"/>
  <c r="K49" i="1"/>
  <c r="J49" i="1"/>
  <c r="R44" i="1"/>
  <c r="Q44" i="1"/>
  <c r="M44" i="1"/>
  <c r="K44" i="1"/>
  <c r="L44" i="1" s="1"/>
  <c r="R36" i="1"/>
  <c r="Q36" i="1"/>
  <c r="M36" i="1"/>
  <c r="K36" i="1"/>
  <c r="R32" i="1"/>
  <c r="Q32" i="1"/>
  <c r="M32" i="1"/>
  <c r="K32" i="1"/>
  <c r="R26" i="1"/>
  <c r="Q26" i="1"/>
  <c r="M26" i="1"/>
  <c r="K26" i="1"/>
  <c r="L26" i="1" s="1"/>
  <c r="R85" i="1"/>
  <c r="Q85" i="1"/>
  <c r="R99" i="1"/>
  <c r="Q99" i="1"/>
  <c r="Q105" i="1"/>
  <c r="R117" i="1"/>
  <c r="Q117" i="1"/>
  <c r="R122" i="1"/>
  <c r="Q122" i="1"/>
  <c r="R126" i="1"/>
  <c r="Q126" i="1"/>
  <c r="R125" i="1"/>
  <c r="Q125" i="1"/>
  <c r="O126" i="1"/>
  <c r="P126" i="1" s="1"/>
  <c r="O85" i="1"/>
  <c r="P85" i="1" s="1"/>
  <c r="O99" i="1"/>
  <c r="P99" i="1" s="1"/>
  <c r="O117" i="1"/>
  <c r="P117" i="1" s="1"/>
  <c r="M125" i="1"/>
  <c r="M122" i="1"/>
  <c r="L85" i="1"/>
  <c r="L99" i="1"/>
  <c r="J85" i="1"/>
  <c r="J99" i="1"/>
  <c r="J105" i="1"/>
  <c r="J117" i="1"/>
  <c r="J126" i="1"/>
  <c r="K122" i="1"/>
  <c r="L122" i="1" s="1"/>
  <c r="R133" i="1"/>
  <c r="Q133" i="1"/>
  <c r="M133" i="1"/>
  <c r="K133" i="1"/>
  <c r="L133" i="1" s="1"/>
  <c r="H133" i="1"/>
  <c r="J133" i="1" s="1"/>
  <c r="R132" i="1"/>
  <c r="Q132" i="1"/>
  <c r="M132" i="1"/>
  <c r="H132" i="1"/>
  <c r="J132" i="1" s="1"/>
  <c r="R130" i="1"/>
  <c r="Q130" i="1"/>
  <c r="M130" i="1"/>
  <c r="K130" i="1"/>
  <c r="L130" i="1" s="1"/>
  <c r="H130" i="1"/>
  <c r="J130" i="1" s="1"/>
  <c r="R129" i="1"/>
  <c r="Q129" i="1"/>
  <c r="M129" i="1"/>
  <c r="K129" i="1"/>
  <c r="L129" i="1" s="1"/>
  <c r="H129" i="1"/>
  <c r="J129" i="1" s="1"/>
  <c r="R127" i="1"/>
  <c r="Q127" i="1"/>
  <c r="M127" i="1"/>
  <c r="K127" i="1"/>
  <c r="H127" i="1"/>
  <c r="J127" i="1" s="1"/>
  <c r="H125" i="1"/>
  <c r="J125" i="1" s="1"/>
  <c r="H123" i="1"/>
  <c r="J123" i="1" s="1"/>
  <c r="H122" i="1"/>
  <c r="J122" i="1" s="1"/>
  <c r="R120" i="1"/>
  <c r="Q120" i="1"/>
  <c r="M120" i="1"/>
  <c r="K120" i="1"/>
  <c r="L120" i="1" s="1"/>
  <c r="H120" i="1"/>
  <c r="J120" i="1" s="1"/>
  <c r="R119" i="1"/>
  <c r="Q119" i="1"/>
  <c r="M119" i="1"/>
  <c r="H119" i="1"/>
  <c r="J119" i="1" s="1"/>
  <c r="R118" i="1"/>
  <c r="Q118" i="1"/>
  <c r="M118" i="1"/>
  <c r="K118" i="1"/>
  <c r="L118" i="1" s="1"/>
  <c r="H118" i="1"/>
  <c r="J118" i="1" s="1"/>
  <c r="R116" i="1"/>
  <c r="Q116" i="1"/>
  <c r="M116" i="1"/>
  <c r="K116" i="1"/>
  <c r="L116" i="1" s="1"/>
  <c r="H116" i="1"/>
  <c r="J116" i="1" s="1"/>
  <c r="R115" i="1"/>
  <c r="Q115" i="1"/>
  <c r="M115" i="1"/>
  <c r="K115" i="1"/>
  <c r="L115" i="1" s="1"/>
  <c r="H115" i="1"/>
  <c r="J115" i="1" s="1"/>
  <c r="R114" i="1"/>
  <c r="Q114" i="1"/>
  <c r="M114" i="1"/>
  <c r="K114" i="1"/>
  <c r="L114" i="1" s="1"/>
  <c r="H114" i="1"/>
  <c r="J114" i="1" s="1"/>
  <c r="R112" i="1"/>
  <c r="Q112" i="1"/>
  <c r="M112" i="1"/>
  <c r="K112" i="1"/>
  <c r="L112" i="1" s="1"/>
  <c r="H112" i="1"/>
  <c r="J112" i="1" s="1"/>
  <c r="R111" i="1"/>
  <c r="Q111" i="1"/>
  <c r="M111" i="1"/>
  <c r="K111" i="1"/>
  <c r="L111" i="1" s="1"/>
  <c r="H111" i="1"/>
  <c r="J111" i="1" s="1"/>
  <c r="H109" i="1"/>
  <c r="J109" i="1" s="1"/>
  <c r="R108" i="1"/>
  <c r="Q108" i="1"/>
  <c r="M108" i="1"/>
  <c r="K108" i="1"/>
  <c r="L108" i="1" s="1"/>
  <c r="H108" i="1"/>
  <c r="J108" i="1" s="1"/>
  <c r="R107" i="1"/>
  <c r="Q107" i="1"/>
  <c r="M107" i="1"/>
  <c r="K107" i="1"/>
  <c r="L107" i="1" s="1"/>
  <c r="H107" i="1"/>
  <c r="J107" i="1" s="1"/>
  <c r="R106" i="1"/>
  <c r="Q106" i="1"/>
  <c r="M106" i="1"/>
  <c r="K106" i="1"/>
  <c r="L106" i="1" s="1"/>
  <c r="H106" i="1"/>
  <c r="J106" i="1" s="1"/>
  <c r="R104" i="1"/>
  <c r="Q104" i="1"/>
  <c r="M104" i="1"/>
  <c r="K104" i="1"/>
  <c r="L104" i="1" s="1"/>
  <c r="H104" i="1"/>
  <c r="J104" i="1" s="1"/>
  <c r="R102" i="1"/>
  <c r="Q102" i="1"/>
  <c r="M102" i="1"/>
  <c r="K102" i="1"/>
  <c r="L102" i="1" s="1"/>
  <c r="H102" i="1"/>
  <c r="J102" i="1" s="1"/>
  <c r="R101" i="1"/>
  <c r="Q101" i="1"/>
  <c r="M101" i="1"/>
  <c r="K101" i="1"/>
  <c r="H101" i="1"/>
  <c r="J101" i="1" s="1"/>
  <c r="R100" i="1"/>
  <c r="Q100" i="1"/>
  <c r="M100" i="1"/>
  <c r="K100" i="1"/>
  <c r="H100" i="1"/>
  <c r="J100" i="1" s="1"/>
  <c r="H97" i="1"/>
  <c r="J97" i="1" s="1"/>
  <c r="R96" i="1"/>
  <c r="Q96" i="1"/>
  <c r="M96" i="1"/>
  <c r="K96" i="1"/>
  <c r="L96" i="1" s="1"/>
  <c r="H96" i="1"/>
  <c r="J96" i="1" s="1"/>
  <c r="R95" i="1"/>
  <c r="Q95" i="1"/>
  <c r="M95" i="1"/>
  <c r="K95" i="1"/>
  <c r="L95" i="1" s="1"/>
  <c r="H95" i="1"/>
  <c r="J95" i="1" s="1"/>
  <c r="R90" i="1"/>
  <c r="Q90" i="1"/>
  <c r="M90" i="1"/>
  <c r="K90" i="1"/>
  <c r="L90" i="1" s="1"/>
  <c r="H90" i="1"/>
  <c r="J90" i="1" s="1"/>
  <c r="R88" i="1"/>
  <c r="Q88" i="1"/>
  <c r="M88" i="1"/>
  <c r="K88" i="1"/>
  <c r="L88" i="1" s="1"/>
  <c r="H88" i="1"/>
  <c r="J88" i="1" s="1"/>
  <c r="R87" i="1"/>
  <c r="Q87" i="1"/>
  <c r="M87" i="1"/>
  <c r="K87" i="1"/>
  <c r="L87" i="1" s="1"/>
  <c r="H87" i="1"/>
  <c r="J87" i="1" s="1"/>
  <c r="R78" i="1"/>
  <c r="Q78" i="1"/>
  <c r="M78" i="1"/>
  <c r="K78" i="1"/>
  <c r="L78" i="1" s="1"/>
  <c r="H78" i="1"/>
  <c r="J78" i="1" s="1"/>
  <c r="R77" i="1"/>
  <c r="Q77" i="1"/>
  <c r="M77" i="1"/>
  <c r="K77" i="1"/>
  <c r="L77" i="1" s="1"/>
  <c r="H77" i="1"/>
  <c r="J77" i="1" s="1"/>
  <c r="Q68" i="1"/>
  <c r="M68" i="1"/>
  <c r="H68" i="1"/>
  <c r="J68" i="1" s="1"/>
  <c r="R67" i="1"/>
  <c r="Q67" i="1"/>
  <c r="M67" i="1"/>
  <c r="K67" i="1"/>
  <c r="L67" i="1" s="1"/>
  <c r="H67" i="1"/>
  <c r="J67" i="1" s="1"/>
  <c r="R66" i="1"/>
  <c r="Q66" i="1"/>
  <c r="M66" i="1"/>
  <c r="K66" i="1"/>
  <c r="H66" i="1"/>
  <c r="J66" i="1" s="1"/>
  <c r="H61" i="1"/>
  <c r="J61" i="1" s="1"/>
  <c r="H60" i="1"/>
  <c r="J60" i="1" s="1"/>
  <c r="R58" i="1"/>
  <c r="Q58" i="1"/>
  <c r="M58" i="1"/>
  <c r="K58" i="1"/>
  <c r="L58" i="1" s="1"/>
  <c r="H58" i="1"/>
  <c r="J58" i="1" s="1"/>
  <c r="R54" i="1"/>
  <c r="Q54" i="1"/>
  <c r="M54" i="1"/>
  <c r="K54" i="1"/>
  <c r="L54" i="1" s="1"/>
  <c r="H54" i="1"/>
  <c r="J54" i="1" s="1"/>
  <c r="R48" i="1"/>
  <c r="Q48" i="1"/>
  <c r="M48" i="1"/>
  <c r="K48" i="1"/>
  <c r="L48" i="1" s="1"/>
  <c r="H48" i="1"/>
  <c r="J48" i="1" s="1"/>
  <c r="R47" i="1"/>
  <c r="Q47" i="1"/>
  <c r="M47" i="1"/>
  <c r="K47" i="1"/>
  <c r="H47" i="1"/>
  <c r="J47" i="1" s="1"/>
  <c r="H44" i="1"/>
  <c r="J44" i="1" s="1"/>
  <c r="R43" i="1"/>
  <c r="Q43" i="1"/>
  <c r="M43" i="1"/>
  <c r="K43" i="1"/>
  <c r="H43" i="1"/>
  <c r="J43" i="1" s="1"/>
  <c r="R42" i="1"/>
  <c r="Q42" i="1"/>
  <c r="M42" i="1"/>
  <c r="K42" i="1"/>
  <c r="L42" i="1" s="1"/>
  <c r="H42" i="1"/>
  <c r="J42" i="1" s="1"/>
  <c r="R40" i="1"/>
  <c r="Q40" i="1"/>
  <c r="M40" i="1"/>
  <c r="K40" i="1"/>
  <c r="L40" i="1" s="1"/>
  <c r="H40" i="1"/>
  <c r="J40" i="1" s="1"/>
  <c r="H36" i="1"/>
  <c r="J36" i="1" s="1"/>
  <c r="R34" i="1"/>
  <c r="Q34" i="1"/>
  <c r="M34" i="1"/>
  <c r="K34" i="1"/>
  <c r="L34" i="1" s="1"/>
  <c r="H34" i="1"/>
  <c r="J34" i="1" s="1"/>
  <c r="H32" i="1"/>
  <c r="J32" i="1" s="1"/>
  <c r="R31" i="1"/>
  <c r="Q31" i="1"/>
  <c r="M31" i="1"/>
  <c r="K31" i="1"/>
  <c r="L31" i="1" s="1"/>
  <c r="H31" i="1"/>
  <c r="J31" i="1" s="1"/>
  <c r="R30" i="1"/>
  <c r="Q30" i="1"/>
  <c r="M30" i="1"/>
  <c r="K30" i="1"/>
  <c r="L30" i="1" s="1"/>
  <c r="H30" i="1"/>
  <c r="J30" i="1" s="1"/>
  <c r="R28" i="1"/>
  <c r="Q28" i="1"/>
  <c r="M28" i="1"/>
  <c r="K28" i="1"/>
  <c r="L28" i="1" s="1"/>
  <c r="H28" i="1"/>
  <c r="J28" i="1" s="1"/>
  <c r="H26" i="1"/>
  <c r="J26" i="1" s="1"/>
  <c r="R21" i="1"/>
  <c r="Q21" i="1"/>
  <c r="M21" i="1"/>
  <c r="K21" i="1"/>
  <c r="L21" i="1" s="1"/>
  <c r="H21" i="1"/>
  <c r="J21" i="1" s="1"/>
  <c r="R20" i="1"/>
  <c r="Q20" i="1"/>
  <c r="M20" i="1"/>
  <c r="K20" i="1"/>
  <c r="L20" i="1" s="1"/>
  <c r="H20" i="1"/>
  <c r="J20" i="1" s="1"/>
  <c r="R19" i="1"/>
  <c r="Q19" i="1"/>
  <c r="M19" i="1"/>
  <c r="K19" i="1"/>
  <c r="L19" i="1" s="1"/>
  <c r="H19" i="1"/>
  <c r="J19" i="1" s="1"/>
  <c r="S73" i="1" l="1"/>
  <c r="S81" i="1"/>
  <c r="S75" i="1"/>
  <c r="S64" i="1"/>
  <c r="S124" i="1"/>
  <c r="S56" i="1"/>
  <c r="S113" i="1"/>
  <c r="S68" i="1"/>
  <c r="S22" i="1"/>
  <c r="S128" i="1"/>
  <c r="S25" i="1"/>
  <c r="S46" i="1"/>
  <c r="S33" i="1"/>
  <c r="S24" i="1"/>
  <c r="S38" i="1"/>
  <c r="S93" i="1"/>
  <c r="S82" i="1"/>
  <c r="S53" i="1"/>
  <c r="S84" i="1"/>
  <c r="S51" i="1"/>
  <c r="S98" i="1"/>
  <c r="S52" i="1"/>
  <c r="S110" i="1"/>
  <c r="S76" i="1"/>
  <c r="S71" i="1"/>
  <c r="S91" i="1"/>
  <c r="S39" i="1"/>
  <c r="O122" i="1"/>
  <c r="P122" i="1" s="1"/>
  <c r="O29" i="1"/>
  <c r="P29" i="1" s="1"/>
  <c r="S29" i="1"/>
  <c r="O125" i="1"/>
  <c r="P125" i="1" s="1"/>
  <c r="S97" i="1"/>
  <c r="S123" i="1"/>
  <c r="S122" i="1"/>
  <c r="S85" i="1"/>
  <c r="S32" i="1"/>
  <c r="S125" i="1"/>
  <c r="S105" i="1"/>
  <c r="S36" i="1"/>
  <c r="S95" i="1"/>
  <c r="S109" i="1"/>
  <c r="S49" i="1"/>
  <c r="S90" i="1"/>
  <c r="S127" i="1"/>
  <c r="S100" i="1"/>
  <c r="S126" i="1"/>
  <c r="S99" i="1"/>
  <c r="S60" i="1"/>
  <c r="S117" i="1"/>
  <c r="S61" i="1"/>
  <c r="O127" i="1"/>
  <c r="P127" i="1" s="1"/>
  <c r="S20" i="1"/>
  <c r="S115" i="1"/>
  <c r="O100" i="1"/>
  <c r="P100" i="1" s="1"/>
  <c r="S26" i="1"/>
  <c r="S103" i="1"/>
  <c r="O43" i="1"/>
  <c r="P43" i="1" s="1"/>
  <c r="S96" i="1"/>
  <c r="S83" i="1"/>
  <c r="S19" i="1"/>
  <c r="S111" i="1"/>
  <c r="S44" i="1"/>
  <c r="O26" i="1"/>
  <c r="P26" i="1" s="1"/>
  <c r="O32" i="1"/>
  <c r="P32" i="1" s="1"/>
  <c r="L32" i="1"/>
  <c r="O36" i="1"/>
  <c r="P36" i="1" s="1"/>
  <c r="L36" i="1"/>
  <c r="O44" i="1"/>
  <c r="P44" i="1" s="1"/>
  <c r="O49" i="1"/>
  <c r="P49" i="1" s="1"/>
  <c r="L49" i="1"/>
  <c r="O60" i="1"/>
  <c r="P60" i="1" s="1"/>
  <c r="L60" i="1"/>
  <c r="O61" i="1"/>
  <c r="P61" i="1" s="1"/>
  <c r="L61" i="1"/>
  <c r="O83" i="1"/>
  <c r="P83" i="1" s="1"/>
  <c r="L83" i="1"/>
  <c r="O97" i="1"/>
  <c r="P97" i="1" s="1"/>
  <c r="L97" i="1"/>
  <c r="P103" i="1"/>
  <c r="L103" i="1"/>
  <c r="O109" i="1"/>
  <c r="P109" i="1" s="1"/>
  <c r="L109" i="1"/>
  <c r="O123" i="1"/>
  <c r="P123" i="1" s="1"/>
  <c r="L123" i="1"/>
  <c r="O19" i="1"/>
  <c r="P19" i="1" s="1"/>
  <c r="O20" i="1"/>
  <c r="P20" i="1" s="1"/>
  <c r="O21" i="1"/>
  <c r="P21" i="1" s="1"/>
  <c r="O34" i="1"/>
  <c r="P34" i="1" s="1"/>
  <c r="O40" i="1"/>
  <c r="P40" i="1" s="1"/>
  <c r="O42" i="1"/>
  <c r="P42" i="1" s="1"/>
  <c r="O54" i="1"/>
  <c r="P54" i="1" s="1"/>
  <c r="O58" i="1"/>
  <c r="P58" i="1" s="1"/>
  <c r="O77" i="1"/>
  <c r="P77" i="1" s="1"/>
  <c r="O87" i="1"/>
  <c r="P87" i="1" s="1"/>
  <c r="O104" i="1"/>
  <c r="P104" i="1" s="1"/>
  <c r="O106" i="1"/>
  <c r="P106" i="1" s="1"/>
  <c r="O112" i="1"/>
  <c r="P112" i="1" s="1"/>
  <c r="O115" i="1"/>
  <c r="P115" i="1" s="1"/>
  <c r="O116" i="1"/>
  <c r="P116" i="1" s="1"/>
  <c r="O118" i="1"/>
  <c r="P118" i="1" s="1"/>
  <c r="S43" i="1"/>
  <c r="S107" i="1"/>
  <c r="S21" i="1"/>
  <c r="S40" i="1"/>
  <c r="O66" i="1"/>
  <c r="P66" i="1" s="1"/>
  <c r="O68" i="1"/>
  <c r="P68" i="1" s="1"/>
  <c r="S28" i="1"/>
  <c r="S48" i="1"/>
  <c r="O47" i="1"/>
  <c r="P47" i="1" s="1"/>
  <c r="S112" i="1"/>
  <c r="S54" i="1"/>
  <c r="S116" i="1"/>
  <c r="S120" i="1"/>
  <c r="S47" i="1"/>
  <c r="O101" i="1"/>
  <c r="P101" i="1" s="1"/>
  <c r="S102" i="1"/>
  <c r="S129" i="1"/>
  <c r="L47" i="1"/>
  <c r="O31" i="1"/>
  <c r="P31" i="1" s="1"/>
  <c r="L43" i="1"/>
  <c r="L66" i="1"/>
  <c r="O67" i="1"/>
  <c r="P67" i="1" s="1"/>
  <c r="L101" i="1"/>
  <c r="O130" i="1"/>
  <c r="P130" i="1" s="1"/>
  <c r="S132" i="1"/>
  <c r="O30" i="1"/>
  <c r="P30" i="1" s="1"/>
  <c r="S31" i="1"/>
  <c r="O48" i="1"/>
  <c r="P48" i="1" s="1"/>
  <c r="L100" i="1"/>
  <c r="O102" i="1"/>
  <c r="P102" i="1" s="1"/>
  <c r="S104" i="1"/>
  <c r="O108" i="1"/>
  <c r="P108" i="1" s="1"/>
  <c r="O114" i="1"/>
  <c r="P114" i="1" s="1"/>
  <c r="O120" i="1"/>
  <c r="P120" i="1" s="1"/>
  <c r="L127" i="1"/>
  <c r="S58" i="1"/>
  <c r="S88" i="1"/>
  <c r="O119" i="1"/>
  <c r="P119" i="1" s="1"/>
  <c r="O129" i="1"/>
  <c r="P129" i="1" s="1"/>
  <c r="O28" i="1"/>
  <c r="P28" i="1" s="1"/>
  <c r="S30" i="1"/>
  <c r="S42" i="1"/>
  <c r="S101" i="1"/>
  <c r="O111" i="1"/>
  <c r="P111" i="1" s="1"/>
  <c r="S119" i="1"/>
  <c r="O133" i="1"/>
  <c r="P133" i="1" s="1"/>
  <c r="O96" i="1"/>
  <c r="P96" i="1" s="1"/>
  <c r="S118" i="1"/>
  <c r="S87" i="1"/>
  <c r="O107" i="1"/>
  <c r="P107" i="1" s="1"/>
  <c r="S114" i="1"/>
  <c r="O132" i="1"/>
  <c r="P132" i="1" s="1"/>
  <c r="O90" i="1"/>
  <c r="P90" i="1" s="1"/>
  <c r="S34" i="1"/>
  <c r="S66" i="1"/>
  <c r="S78" i="1"/>
  <c r="O95" i="1"/>
  <c r="P95" i="1" s="1"/>
  <c r="S108" i="1"/>
  <c r="S67" i="1"/>
  <c r="S106" i="1"/>
  <c r="S130" i="1"/>
  <c r="S133" i="1"/>
  <c r="S77" i="1"/>
  <c r="O88" i="1"/>
  <c r="P88" i="1" s="1"/>
  <c r="O78" i="1"/>
  <c r="P78" i="1" s="1"/>
</calcChain>
</file>

<file path=xl/sharedStrings.xml><?xml version="1.0" encoding="utf-8"?>
<sst xmlns="http://schemas.openxmlformats.org/spreadsheetml/2006/main" count="448" uniqueCount="91">
  <si>
    <t>SMITHFIELD LOFTS - Block A</t>
  </si>
  <si>
    <t>Smithfield</t>
  </si>
  <si>
    <t>Birmingham</t>
  </si>
  <si>
    <t>KEY:</t>
  </si>
  <si>
    <t>Black Text = One Bedroom Unit</t>
  </si>
  <si>
    <t>Blue Text = Two Bedroom Unit</t>
  </si>
  <si>
    <t>Red Highlight = Unit Reserved</t>
  </si>
  <si>
    <t>Yellow Highlight = Funds pending</t>
  </si>
  <si>
    <t>*Initial upfront amounts to be paid are Reservation Deposit (5% of Purchase Price) + Upfront Legal Fee (£995)</t>
  </si>
  <si>
    <t>BLOCK A</t>
  </si>
  <si>
    <t>UNIT DETAILS</t>
  </si>
  <si>
    <t>INCOME</t>
  </si>
  <si>
    <t>EXPENSES</t>
  </si>
  <si>
    <t>NET INCOME</t>
  </si>
  <si>
    <t>PURCHASE PROCESS - CASH/MORTGAGE</t>
  </si>
  <si>
    <t>Status</t>
  </si>
  <si>
    <t>Plot No</t>
  </si>
  <si>
    <t>Level</t>
  </si>
  <si>
    <t>Type</t>
  </si>
  <si>
    <t>Sq M</t>
  </si>
  <si>
    <t>Sq Ft</t>
  </si>
  <si>
    <t>Price</t>
  </si>
  <si>
    <t>£ psf</t>
  </si>
  <si>
    <t>Rental PA £**</t>
  </si>
  <si>
    <t>Yield (gross)</t>
  </si>
  <si>
    <t>Service Charge</t>
  </si>
  <si>
    <t>Ground Rent</t>
  </si>
  <si>
    <t>Income</t>
  </si>
  <si>
    <t>Yield (net)</t>
  </si>
  <si>
    <t>Reservation Deposit</t>
  </si>
  <si>
    <t>30 x Monthly Payments to 30%</t>
  </si>
  <si>
    <t>Balance</t>
  </si>
  <si>
    <t>SOLD</t>
  </si>
  <si>
    <t>Level 01</t>
  </si>
  <si>
    <t>2 Bed</t>
  </si>
  <si>
    <t>1 Bed</t>
  </si>
  <si>
    <t>£443</t>
  </si>
  <si>
    <t>£2,000</t>
  </si>
  <si>
    <t>£0</t>
  </si>
  <si>
    <t>£22,000</t>
  </si>
  <si>
    <t>£14,999.75</t>
  </si>
  <si>
    <t>£2,999.95</t>
  </si>
  <si>
    <t>£194,996.75</t>
  </si>
  <si>
    <t>ON HOLD</t>
  </si>
  <si>
    <t>Level 02</t>
  </si>
  <si>
    <t>Available</t>
  </si>
  <si>
    <t>Level 03</t>
  </si>
  <si>
    <t>Level 04</t>
  </si>
  <si>
    <t>£465</t>
  </si>
  <si>
    <t>£15,449.75</t>
  </si>
  <si>
    <t>£3,089.95</t>
  </si>
  <si>
    <t>£200,846.75</t>
  </si>
  <si>
    <t>Level 05</t>
  </si>
  <si>
    <t>£22,900</t>
  </si>
  <si>
    <t>Level 06</t>
  </si>
  <si>
    <t>£316,995</t>
  </si>
  <si>
    <t>£468</t>
  </si>
  <si>
    <t>£24,000</t>
  </si>
  <si>
    <t>£15,849.75</t>
  </si>
  <si>
    <t>£3,169.95</t>
  </si>
  <si>
    <t>£206,046.75</t>
  </si>
  <si>
    <t>Level 07</t>
  </si>
  <si>
    <t>Level 08</t>
  </si>
  <si>
    <t>£477</t>
  </si>
  <si>
    <t>£16,149.75</t>
  </si>
  <si>
    <t>£3,229.95</t>
  </si>
  <si>
    <t>£209,946.75</t>
  </si>
  <si>
    <t>Level 09</t>
  </si>
  <si>
    <t>Level 10</t>
  </si>
  <si>
    <t>£508</t>
  </si>
  <si>
    <t>£159,246.75</t>
  </si>
  <si>
    <t>£23,500</t>
  </si>
  <si>
    <t>Level 11</t>
  </si>
  <si>
    <t>Level 12</t>
  </si>
  <si>
    <t>SOLDa</t>
  </si>
  <si>
    <t>Level 13</t>
  </si>
  <si>
    <t>£24,100</t>
  </si>
  <si>
    <t>£348,995</t>
  </si>
  <si>
    <t>£526</t>
  </si>
  <si>
    <t>£17,449.75</t>
  </si>
  <si>
    <t>£3,489.95</t>
  </si>
  <si>
    <t>£226,846.75</t>
  </si>
  <si>
    <t>Level 14</t>
  </si>
  <si>
    <t>Level 15</t>
  </si>
  <si>
    <t>Level 16</t>
  </si>
  <si>
    <t>Level 17</t>
  </si>
  <si>
    <t>Level 18</t>
  </si>
  <si>
    <t>Level 19</t>
  </si>
  <si>
    <t>Level 20</t>
  </si>
  <si>
    <t>£24,700</t>
  </si>
  <si>
    <t>Level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</si>
</sst>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£&quot;#,##0"/>
    <numFmt numFmtId="166" formatCode="[$£-809]#,##0"/>
    <numFmt numFmtId="167" formatCode="0.0%"/>
    <numFmt numFmtId="168" formatCode="[$£-809]#,##0.00"/>
    <numFmt numFmtId="169" formatCode="&quot;£&quot;#,##0.00"/>
    <numFmt numFmtId="170" formatCode="[$£-809]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/>
    <xf numFmtId="165" fontId="7" fillId="0" borderId="0" xfId="0" applyNumberFormat="1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7" fillId="2" borderId="0" xfId="0" applyFont="1" applyFill="1"/>
    <xf numFmtId="0" fontId="9" fillId="3" borderId="0" xfId="0" applyFont="1" applyFill="1"/>
    <xf numFmtId="0" fontId="7" fillId="3" borderId="0" xfId="0" applyFont="1" applyFill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13" fillId="4" borderId="2" xfId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164" fontId="10" fillId="4" borderId="8" xfId="1" applyNumberFormat="1" applyFont="1" applyFill="1" applyBorder="1" applyAlignment="1">
      <alignment horizontal="center" vertical="center" wrapText="1"/>
    </xf>
    <xf numFmtId="1" fontId="10" fillId="4" borderId="8" xfId="1" applyNumberFormat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10" fontId="10" fillId="4" borderId="11" xfId="1" applyNumberFormat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165" fontId="10" fillId="4" borderId="12" xfId="1" applyNumberFormat="1" applyFont="1" applyFill="1" applyBorder="1" applyAlignment="1">
      <alignment horizontal="center" vertical="center" wrapText="1"/>
    </xf>
    <xf numFmtId="165" fontId="10" fillId="4" borderId="11" xfId="1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66" fontId="14" fillId="0" borderId="13" xfId="0" applyNumberFormat="1" applyFont="1" applyBorder="1" applyAlignment="1">
      <alignment horizontal="center" vertical="center"/>
    </xf>
    <xf numFmtId="10" fontId="14" fillId="0" borderId="13" xfId="0" applyNumberFormat="1" applyFont="1" applyBorder="1" applyAlignment="1">
      <alignment horizontal="center"/>
    </xf>
    <xf numFmtId="167" fontId="14" fillId="0" borderId="13" xfId="0" applyNumberFormat="1" applyFont="1" applyBorder="1" applyAlignment="1">
      <alignment horizontal="center"/>
    </xf>
    <xf numFmtId="168" fontId="14" fillId="0" borderId="13" xfId="0" applyNumberFormat="1" applyFont="1" applyBorder="1" applyAlignment="1">
      <alignment horizontal="center" vertical="center"/>
    </xf>
    <xf numFmtId="169" fontId="14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/>
    </xf>
    <xf numFmtId="166" fontId="7" fillId="2" borderId="13" xfId="0" applyNumberFormat="1" applyFont="1" applyFill="1" applyBorder="1" applyAlignment="1">
      <alignment horizontal="center" vertical="center"/>
    </xf>
    <xf numFmtId="10" fontId="7" fillId="2" borderId="13" xfId="0" applyNumberFormat="1" applyFont="1" applyFill="1" applyBorder="1" applyAlignment="1">
      <alignment horizontal="center"/>
    </xf>
    <xf numFmtId="167" fontId="7" fillId="2" borderId="13" xfId="0" applyNumberFormat="1" applyFont="1" applyFill="1" applyBorder="1" applyAlignment="1">
      <alignment horizontal="center"/>
    </xf>
    <xf numFmtId="168" fontId="7" fillId="2" borderId="13" xfId="0" applyNumberFormat="1" applyFont="1" applyFill="1" applyBorder="1" applyAlignment="1">
      <alignment horizontal="center" vertical="center"/>
    </xf>
    <xf numFmtId="169" fontId="7" fillId="2" borderId="1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1" fontId="14" fillId="2" borderId="13" xfId="0" applyNumberFormat="1" applyFont="1" applyFill="1" applyBorder="1" applyAlignment="1">
      <alignment horizontal="center"/>
    </xf>
    <xf numFmtId="166" fontId="14" fillId="2" borderId="13" xfId="0" applyNumberFormat="1" applyFont="1" applyFill="1" applyBorder="1" applyAlignment="1">
      <alignment horizontal="center" vertical="center"/>
    </xf>
    <xf numFmtId="10" fontId="14" fillId="2" borderId="13" xfId="0" applyNumberFormat="1" applyFont="1" applyFill="1" applyBorder="1" applyAlignment="1">
      <alignment horizontal="center"/>
    </xf>
    <xf numFmtId="167" fontId="14" fillId="2" borderId="13" xfId="0" applyNumberFormat="1" applyFont="1" applyFill="1" applyBorder="1" applyAlignment="1">
      <alignment horizontal="center"/>
    </xf>
    <xf numFmtId="168" fontId="14" fillId="2" borderId="13" xfId="0" applyNumberFormat="1" applyFont="1" applyFill="1" applyBorder="1" applyAlignment="1">
      <alignment horizontal="center" vertical="center"/>
    </xf>
    <xf numFmtId="169" fontId="14" fillId="2" borderId="13" xfId="0" applyNumberFormat="1" applyFont="1" applyFill="1" applyBorder="1" applyAlignment="1">
      <alignment horizontal="center"/>
    </xf>
    <xf numFmtId="170" fontId="1" fillId="0" borderId="0" xfId="0" applyNumberFormat="1" applyFont="1"/>
    <xf numFmtId="0" fontId="15" fillId="2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10" fontId="15" fillId="2" borderId="13" xfId="0" applyNumberFormat="1" applyFont="1" applyFill="1" applyBorder="1" applyAlignment="1">
      <alignment horizontal="center"/>
    </xf>
    <xf numFmtId="0" fontId="16" fillId="0" borderId="14" xfId="0" applyFont="1" applyBorder="1"/>
    <xf numFmtId="0" fontId="14" fillId="3" borderId="13" xfId="0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/>
    </xf>
    <xf numFmtId="166" fontId="14" fillId="3" borderId="13" xfId="0" applyNumberFormat="1" applyFont="1" applyFill="1" applyBorder="1" applyAlignment="1">
      <alignment horizontal="center" vertical="center"/>
    </xf>
    <xf numFmtId="10" fontId="14" fillId="3" borderId="13" xfId="0" applyNumberFormat="1" applyFont="1" applyFill="1" applyBorder="1" applyAlignment="1">
      <alignment horizontal="center"/>
    </xf>
    <xf numFmtId="167" fontId="14" fillId="3" borderId="13" xfId="0" applyNumberFormat="1" applyFont="1" applyFill="1" applyBorder="1" applyAlignment="1">
      <alignment horizontal="center"/>
    </xf>
    <xf numFmtId="168" fontId="14" fillId="3" borderId="13" xfId="0" applyNumberFormat="1" applyFont="1" applyFill="1" applyBorder="1" applyAlignment="1">
      <alignment horizontal="center" vertical="center"/>
    </xf>
    <xf numFmtId="169" fontId="14" fillId="3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8" fontId="7" fillId="0" borderId="13" xfId="0" applyNumberFormat="1" applyFont="1" applyBorder="1" applyAlignment="1">
      <alignment horizontal="center" vertical="center"/>
    </xf>
    <xf numFmtId="169" fontId="7" fillId="0" borderId="13" xfId="0" applyNumberFormat="1" applyFont="1" applyBorder="1" applyAlignment="1">
      <alignment horizontal="center"/>
    </xf>
    <xf numFmtId="0" fontId="16" fillId="2" borderId="14" xfId="0" applyFont="1" applyFill="1" applyBorder="1"/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79D33AC-CE45-4C5E-B6EA-30613BA11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14814</xdr:colOff>
      <xdr:row>0</xdr:row>
      <xdr:rowOff>82551</xdr:rowOff>
    </xdr:from>
    <xdr:to>
      <xdr:col>17</xdr:col>
      <xdr:colOff>991594</xdr:colOff>
      <xdr:row>2</xdr:row>
      <xdr:rowOff>218018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9BD09-B63A-4286-BDDD-5353486B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63714" y="82551"/>
          <a:ext cx="2738905" cy="649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4B27-6226-4290-8904-9E7191D35146}">
  <sheetPr filterMode="1">
    <pageSetUpPr fitToPage="1"/>
  </sheetPr>
  <dimension ref="A2:S135"/>
  <sheetViews>
    <sheetView tabSelected="1" topLeftCell="A63" zoomScaleNormal="100" workbookViewId="0">
      <selection activeCell="T16" sqref="T1:Z1048576"/>
    </sheetView>
  </sheetViews>
  <sheetFormatPr baseColWidth="10" defaultColWidth="11.5" defaultRowHeight="17.25" customHeight="1" x14ac:dyDescent="0.2"/>
  <cols>
    <col min="1" max="1" width="11.5" style="8"/>
    <col min="2" max="2" width="9.5" style="8" customWidth="1"/>
    <col min="3" max="3" width="15.6640625" style="9" customWidth="1"/>
    <col min="4" max="4" width="12.33203125" style="8" hidden="1" customWidth="1"/>
    <col min="5" max="5" width="12.5" style="8" bestFit="1" customWidth="1"/>
    <col min="6" max="6" width="12.33203125" style="8" hidden="1" customWidth="1"/>
    <col min="7" max="7" width="6.83203125" style="8" customWidth="1"/>
    <col min="8" max="8" width="7" style="8" customWidth="1"/>
    <col min="9" max="9" width="13.5" style="8" customWidth="1"/>
    <col min="10" max="10" width="11.5" style="8" customWidth="1"/>
    <col min="11" max="11" width="14" style="8" customWidth="1"/>
    <col min="12" max="12" width="12.1640625" style="10" customWidth="1"/>
    <col min="13" max="14" width="12.6640625" style="9" customWidth="1"/>
    <col min="15" max="15" width="14" style="9" customWidth="1"/>
    <col min="16" max="16" width="12.1640625" style="10" customWidth="1"/>
    <col min="17" max="17" width="14.33203125" style="9" customWidth="1"/>
    <col min="18" max="18" width="16.33203125" style="9" customWidth="1"/>
    <col min="19" max="19" width="14.6640625" style="10" customWidth="1"/>
    <col min="20" max="16384" width="11.5" style="8"/>
  </cols>
  <sheetData>
    <row r="2" spans="2:19" s="7" customFormat="1" ht="24" x14ac:dyDescent="0.3">
      <c r="B2" s="1" t="s">
        <v>0</v>
      </c>
      <c r="C2" s="2"/>
      <c r="D2" s="2"/>
      <c r="E2" s="2"/>
      <c r="F2" s="2"/>
      <c r="G2" s="2"/>
      <c r="H2" s="3"/>
      <c r="I2" s="4"/>
      <c r="J2" s="4"/>
      <c r="K2" s="5"/>
      <c r="L2" s="6"/>
      <c r="M2" s="4"/>
      <c r="N2" s="4"/>
      <c r="O2" s="5"/>
      <c r="P2" s="6"/>
      <c r="Q2" s="4"/>
      <c r="R2" s="6"/>
      <c r="S2" s="6"/>
    </row>
    <row r="3" spans="2:19" ht="17.25" customHeight="1" x14ac:dyDescent="0.2">
      <c r="B3" s="8" t="s">
        <v>1</v>
      </c>
    </row>
    <row r="4" spans="2:19" ht="17.25" customHeight="1" x14ac:dyDescent="0.2">
      <c r="B4" t="s">
        <v>2</v>
      </c>
    </row>
    <row r="5" spans="2:19" ht="17.25" customHeight="1" x14ac:dyDescent="0.2">
      <c r="B5"/>
    </row>
    <row r="7" spans="2:19" ht="17.25" customHeight="1" x14ac:dyDescent="0.2">
      <c r="B7" s="11" t="s">
        <v>3</v>
      </c>
    </row>
    <row r="8" spans="2:19" ht="17.25" customHeight="1" x14ac:dyDescent="0.2">
      <c r="B8" s="11" t="s">
        <v>4</v>
      </c>
    </row>
    <row r="9" spans="2:19" ht="17.25" customHeight="1" x14ac:dyDescent="0.2">
      <c r="B9" s="12" t="s">
        <v>5</v>
      </c>
    </row>
    <row r="10" spans="2:19" s="9" customFormat="1" ht="17.25" customHeight="1" x14ac:dyDescent="0.2">
      <c r="B10" s="13"/>
      <c r="L10" s="10"/>
      <c r="P10" s="10"/>
      <c r="S10" s="10"/>
    </row>
    <row r="11" spans="2:19" s="9" customFormat="1" ht="17.25" customHeight="1" x14ac:dyDescent="0.2">
      <c r="B11" s="14" t="s">
        <v>6</v>
      </c>
      <c r="C11" s="15"/>
      <c r="L11" s="10"/>
      <c r="P11" s="10"/>
      <c r="S11" s="10"/>
    </row>
    <row r="12" spans="2:19" s="9" customFormat="1" ht="17.25" customHeight="1" x14ac:dyDescent="0.2">
      <c r="B12" s="16" t="s">
        <v>7</v>
      </c>
      <c r="C12" s="17"/>
      <c r="L12" s="10"/>
      <c r="P12" s="10"/>
      <c r="S12" s="10"/>
    </row>
    <row r="13" spans="2:19" s="9" customFormat="1" ht="17.25" customHeight="1" x14ac:dyDescent="0.2">
      <c r="L13" s="10"/>
      <c r="P13" s="10"/>
      <c r="S13" s="10"/>
    </row>
    <row r="14" spans="2:19" ht="15" x14ac:dyDescent="0.2">
      <c r="B14" s="18" t="s">
        <v>8</v>
      </c>
      <c r="C14" s="19"/>
      <c r="D14" s="19"/>
      <c r="E14" s="19"/>
      <c r="F14" s="19"/>
      <c r="G14" s="19"/>
      <c r="H14" s="20"/>
      <c r="I14" s="21"/>
      <c r="J14" s="21"/>
      <c r="K14" s="22"/>
      <c r="L14" s="23"/>
      <c r="M14" s="21"/>
      <c r="N14" s="21"/>
      <c r="O14" s="22"/>
      <c r="P14" s="23"/>
      <c r="Q14" s="21"/>
      <c r="R14" s="23"/>
      <c r="S14" s="23"/>
    </row>
    <row r="15" spans="2:19" ht="17.25" customHeight="1" thickBot="1" x14ac:dyDescent="0.25">
      <c r="B15"/>
    </row>
    <row r="16" spans="2:19" ht="20" thickBot="1" x14ac:dyDescent="0.25">
      <c r="B16" s="89" t="s">
        <v>9</v>
      </c>
      <c r="C16" s="90"/>
      <c r="D16" s="90"/>
      <c r="E16" s="90"/>
      <c r="F16" s="90"/>
      <c r="G16" s="90"/>
      <c r="H16" s="90"/>
      <c r="I16" s="90"/>
      <c r="J16" s="90"/>
      <c r="K16" s="24"/>
      <c r="L16" s="24"/>
      <c r="M16" s="25"/>
      <c r="N16" s="25"/>
      <c r="O16" s="25"/>
      <c r="P16" s="25"/>
      <c r="Q16" s="25"/>
      <c r="R16" s="25"/>
      <c r="S16" s="26"/>
    </row>
    <row r="17" spans="1:19" ht="29" customHeight="1" x14ac:dyDescent="0.2">
      <c r="B17" s="86" t="s">
        <v>10</v>
      </c>
      <c r="C17" s="87"/>
      <c r="D17" s="87"/>
      <c r="E17" s="87"/>
      <c r="F17" s="87"/>
      <c r="G17" s="87"/>
      <c r="H17" s="87"/>
      <c r="I17" s="87"/>
      <c r="J17" s="88"/>
      <c r="K17" s="91" t="s">
        <v>11</v>
      </c>
      <c r="L17" s="92"/>
      <c r="M17" s="86" t="s">
        <v>12</v>
      </c>
      <c r="N17" s="88"/>
      <c r="O17" s="86" t="s">
        <v>13</v>
      </c>
      <c r="P17" s="88"/>
      <c r="Q17" s="86" t="s">
        <v>14</v>
      </c>
      <c r="R17" s="87"/>
      <c r="S17" s="88"/>
    </row>
    <row r="18" spans="1:19" ht="33" thickBot="1" x14ac:dyDescent="0.25">
      <c r="A18" s="27" t="s">
        <v>15</v>
      </c>
      <c r="B18" s="28" t="s">
        <v>16</v>
      </c>
      <c r="C18" s="29" t="s">
        <v>17</v>
      </c>
      <c r="D18" s="29"/>
      <c r="E18" s="29" t="s">
        <v>18</v>
      </c>
      <c r="F18" s="29"/>
      <c r="G18" s="30" t="s">
        <v>19</v>
      </c>
      <c r="H18" s="31" t="s">
        <v>20</v>
      </c>
      <c r="I18" s="32" t="s">
        <v>21</v>
      </c>
      <c r="J18" s="32" t="s">
        <v>22</v>
      </c>
      <c r="K18" s="33" t="s">
        <v>23</v>
      </c>
      <c r="L18" s="34" t="s">
        <v>24</v>
      </c>
      <c r="M18" s="35" t="s">
        <v>25</v>
      </c>
      <c r="N18" s="36" t="s">
        <v>26</v>
      </c>
      <c r="O18" s="35" t="s">
        <v>27</v>
      </c>
      <c r="P18" s="34" t="s">
        <v>28</v>
      </c>
      <c r="Q18" s="35" t="s">
        <v>29</v>
      </c>
      <c r="R18" s="37" t="s">
        <v>30</v>
      </c>
      <c r="S18" s="38" t="s">
        <v>31</v>
      </c>
    </row>
    <row r="19" spans="1:19" s="9" customFormat="1" ht="15" hidden="1" x14ac:dyDescent="0.2">
      <c r="A19" s="48" t="s">
        <v>32</v>
      </c>
      <c r="B19" s="58">
        <v>1</v>
      </c>
      <c r="C19" s="59" t="s">
        <v>33</v>
      </c>
      <c r="D19" s="40">
        <v>1</v>
      </c>
      <c r="E19" s="59" t="s">
        <v>34</v>
      </c>
      <c r="F19" s="40">
        <v>2</v>
      </c>
      <c r="G19" s="60">
        <v>62.47</v>
      </c>
      <c r="H19" s="60">
        <f>G19*10.7639</f>
        <v>672.42083300000002</v>
      </c>
      <c r="I19" s="61">
        <v>299995</v>
      </c>
      <c r="J19" s="61">
        <f>I19/H19</f>
        <v>446.14173933543191</v>
      </c>
      <c r="K19" s="61">
        <f>2000*12</f>
        <v>24000</v>
      </c>
      <c r="L19" s="62">
        <f t="shared" ref="L19:L44" si="0">K19/I19</f>
        <v>8.0001333355555926E-2</v>
      </c>
      <c r="M19" s="61">
        <f>IF(F19=1,1800,(IF(F19=2,2000,(IF(F19=3,2200,0)))))</f>
        <v>2000</v>
      </c>
      <c r="N19" s="61">
        <v>0</v>
      </c>
      <c r="O19" s="61">
        <f>K19-M19-N19</f>
        <v>22000</v>
      </c>
      <c r="P19" s="63">
        <f>O19/I19</f>
        <v>7.3334555575926261E-2</v>
      </c>
      <c r="Q19" s="64">
        <f>I19*0.05</f>
        <v>14999.75</v>
      </c>
      <c r="R19" s="65">
        <f>(I19*0.3)/30</f>
        <v>2999.95</v>
      </c>
      <c r="S19" s="65">
        <f>I19-Q19-R19*30</f>
        <v>194996.75</v>
      </c>
    </row>
    <row r="20" spans="1:19" s="9" customFormat="1" ht="15" hidden="1" x14ac:dyDescent="0.2">
      <c r="A20" s="48" t="s">
        <v>32</v>
      </c>
      <c r="B20" s="49">
        <v>2</v>
      </c>
      <c r="C20" s="48" t="s">
        <v>33</v>
      </c>
      <c r="D20" s="48">
        <v>1</v>
      </c>
      <c r="E20" s="48" t="s">
        <v>35</v>
      </c>
      <c r="F20" s="48">
        <v>1</v>
      </c>
      <c r="G20" s="50">
        <v>44.8</v>
      </c>
      <c r="H20" s="50">
        <f>G20*10.7639</f>
        <v>482.22271999999992</v>
      </c>
      <c r="I20" s="51">
        <v>199995</v>
      </c>
      <c r="J20" s="51">
        <f>I20/H20</f>
        <v>414.73574700088795</v>
      </c>
      <c r="K20" s="51">
        <f>1350*12</f>
        <v>16200</v>
      </c>
      <c r="L20" s="52">
        <f t="shared" si="0"/>
        <v>8.1002025050626272E-2</v>
      </c>
      <c r="M20" s="51">
        <f>IF(F20=1,1800,(IF(F20=2,2000,(IF(F20=3,2200,0)))))</f>
        <v>1800</v>
      </c>
      <c r="N20" s="51">
        <v>0</v>
      </c>
      <c r="O20" s="51">
        <f>K20-M20-N20</f>
        <v>14400</v>
      </c>
      <c r="P20" s="53">
        <f>O20/I20</f>
        <v>7.2001800045001119E-2</v>
      </c>
      <c r="Q20" s="54">
        <f>I20*0.05</f>
        <v>9999.75</v>
      </c>
      <c r="R20" s="55">
        <f>(I20*0.3)/30</f>
        <v>1999.95</v>
      </c>
      <c r="S20" s="55">
        <f>I20-Q20-R20*30</f>
        <v>129996.75</v>
      </c>
    </row>
    <row r="21" spans="1:19" s="9" customFormat="1" ht="15" hidden="1" x14ac:dyDescent="0.2">
      <c r="A21" s="48" t="s">
        <v>32</v>
      </c>
      <c r="B21" s="58">
        <v>3</v>
      </c>
      <c r="C21" s="59" t="s">
        <v>33</v>
      </c>
      <c r="D21" s="59">
        <v>1</v>
      </c>
      <c r="E21" s="59" t="s">
        <v>34</v>
      </c>
      <c r="F21" s="59">
        <v>2</v>
      </c>
      <c r="G21" s="60">
        <v>62.47</v>
      </c>
      <c r="H21" s="60">
        <f>G21*10.7639</f>
        <v>672.42083300000002</v>
      </c>
      <c r="I21" s="61">
        <v>299995</v>
      </c>
      <c r="J21" s="61">
        <f>I21/H21</f>
        <v>446.14173933543191</v>
      </c>
      <c r="K21" s="61">
        <f>2000*12</f>
        <v>24000</v>
      </c>
      <c r="L21" s="62">
        <f t="shared" si="0"/>
        <v>8.0001333355555926E-2</v>
      </c>
      <c r="M21" s="61">
        <f>IF(F21=1,1800,(IF(F21=2,2000,(IF(F21=3,2200,0)))))</f>
        <v>2000</v>
      </c>
      <c r="N21" s="61">
        <v>0</v>
      </c>
      <c r="O21" s="61">
        <f>K21-M21-N21</f>
        <v>22000</v>
      </c>
      <c r="P21" s="63">
        <f>O21/I21</f>
        <v>7.3334555575926261E-2</v>
      </c>
      <c r="Q21" s="64">
        <f>I21*0.05</f>
        <v>14999.75</v>
      </c>
      <c r="R21" s="65">
        <f>(I21*0.3)/30</f>
        <v>2999.95</v>
      </c>
      <c r="S21" s="65">
        <f>I21-Q21-R21*30</f>
        <v>194996.75</v>
      </c>
    </row>
    <row r="22" spans="1:19" s="9" customFormat="1" ht="15" hidden="1" x14ac:dyDescent="0.2">
      <c r="A22" s="58" t="s">
        <v>32</v>
      </c>
      <c r="B22" s="58">
        <v>4</v>
      </c>
      <c r="C22" s="59" t="s">
        <v>33</v>
      </c>
      <c r="D22" s="40">
        <v>1</v>
      </c>
      <c r="E22" s="59" t="s">
        <v>34</v>
      </c>
      <c r="F22" s="40">
        <v>2</v>
      </c>
      <c r="G22" s="60">
        <v>63</v>
      </c>
      <c r="H22" s="60">
        <f>G22*10.7639</f>
        <v>678.12569999999994</v>
      </c>
      <c r="I22" s="61">
        <v>299995</v>
      </c>
      <c r="J22" s="61">
        <f>I22/H22</f>
        <v>442.38848343308626</v>
      </c>
      <c r="K22" s="61">
        <v>24000</v>
      </c>
      <c r="L22" s="62">
        <f t="shared" si="0"/>
        <v>8.0001333355555926E-2</v>
      </c>
      <c r="M22" s="61">
        <v>2000</v>
      </c>
      <c r="N22" s="61">
        <v>0</v>
      </c>
      <c r="O22" s="61">
        <f>K22-M22</f>
        <v>22000</v>
      </c>
      <c r="P22" s="63">
        <f>O22/I22</f>
        <v>7.3334555575926261E-2</v>
      </c>
      <c r="Q22" s="64">
        <f>5%*I22</f>
        <v>14999.75</v>
      </c>
      <c r="R22" s="65">
        <f>(I22*0.3)/30</f>
        <v>2999.95</v>
      </c>
      <c r="S22" s="65">
        <f>I22-Q22-R22*30</f>
        <v>194996.75</v>
      </c>
    </row>
    <row r="23" spans="1:19" s="9" customFormat="1" ht="15" hidden="1" x14ac:dyDescent="0.2">
      <c r="A23" s="58" t="s">
        <v>32</v>
      </c>
      <c r="B23" s="58">
        <v>5</v>
      </c>
      <c r="C23" s="59" t="s">
        <v>33</v>
      </c>
      <c r="D23" s="40">
        <v>1</v>
      </c>
      <c r="E23" s="59" t="s">
        <v>34</v>
      </c>
      <c r="F23" s="40">
        <v>2</v>
      </c>
      <c r="G23" s="60">
        <v>63</v>
      </c>
      <c r="H23" s="60">
        <v>677</v>
      </c>
      <c r="I23" s="61">
        <v>299995</v>
      </c>
      <c r="J23" s="61" t="s">
        <v>36</v>
      </c>
      <c r="K23" s="61">
        <v>24000</v>
      </c>
      <c r="L23" s="62">
        <f t="shared" si="0"/>
        <v>8.0001333355555926E-2</v>
      </c>
      <c r="M23" s="61" t="s">
        <v>37</v>
      </c>
      <c r="N23" s="61" t="s">
        <v>38</v>
      </c>
      <c r="O23" s="61" t="s">
        <v>39</v>
      </c>
      <c r="P23" s="63">
        <v>7.2999999999999995E-2</v>
      </c>
      <c r="Q23" s="64" t="s">
        <v>40</v>
      </c>
      <c r="R23" s="65" t="s">
        <v>41</v>
      </c>
      <c r="S23" s="65" t="s">
        <v>42</v>
      </c>
    </row>
    <row r="24" spans="1:19" s="9" customFormat="1" ht="15" x14ac:dyDescent="0.2">
      <c r="A24" s="71" t="s">
        <v>43</v>
      </c>
      <c r="B24" s="71">
        <v>6</v>
      </c>
      <c r="C24" s="57" t="s">
        <v>44</v>
      </c>
      <c r="D24" s="40">
        <v>2</v>
      </c>
      <c r="E24" s="57" t="s">
        <v>34</v>
      </c>
      <c r="F24" s="40">
        <v>2</v>
      </c>
      <c r="G24" s="72">
        <v>62</v>
      </c>
      <c r="H24" s="72">
        <f t="shared" ref="H24:H34" si="1">G24*10.7639</f>
        <v>667.36180000000002</v>
      </c>
      <c r="I24" s="73">
        <v>302995</v>
      </c>
      <c r="J24" s="73">
        <f t="shared" ref="J24:J34" si="2">I24/H24</f>
        <v>454.01909429038341</v>
      </c>
      <c r="K24" s="73">
        <v>24000</v>
      </c>
      <c r="L24" s="74">
        <f t="shared" si="0"/>
        <v>7.9209227875047444E-2</v>
      </c>
      <c r="M24" s="73">
        <v>2000</v>
      </c>
      <c r="N24" s="73">
        <v>0</v>
      </c>
      <c r="O24" s="73">
        <f>K24-M24</f>
        <v>22000</v>
      </c>
      <c r="P24" s="75">
        <f>O24/I24</f>
        <v>7.260845888546015E-2</v>
      </c>
      <c r="Q24" s="76">
        <f>5%*I24</f>
        <v>15149.75</v>
      </c>
      <c r="R24" s="77">
        <f t="shared" ref="R24:R34" si="3">(I24*0.3)/30</f>
        <v>3029.95</v>
      </c>
      <c r="S24" s="77">
        <f t="shared" ref="S24:S34" si="4">I24-Q24-R24*30</f>
        <v>196946.75</v>
      </c>
    </row>
    <row r="25" spans="1:19" s="9" customFormat="1" ht="15" hidden="1" x14ac:dyDescent="0.2">
      <c r="A25" s="58" t="s">
        <v>32</v>
      </c>
      <c r="B25" s="58">
        <v>7</v>
      </c>
      <c r="C25" s="59" t="s">
        <v>44</v>
      </c>
      <c r="D25" s="40">
        <v>2</v>
      </c>
      <c r="E25" s="59" t="s">
        <v>34</v>
      </c>
      <c r="F25" s="40">
        <v>2</v>
      </c>
      <c r="G25" s="60">
        <v>62</v>
      </c>
      <c r="H25" s="60">
        <f t="shared" si="1"/>
        <v>667.36180000000002</v>
      </c>
      <c r="I25" s="61">
        <v>302995</v>
      </c>
      <c r="J25" s="61">
        <f t="shared" si="2"/>
        <v>454.01909429038341</v>
      </c>
      <c r="K25" s="61">
        <v>24000</v>
      </c>
      <c r="L25" s="62">
        <f t="shared" si="0"/>
        <v>7.9209227875047444E-2</v>
      </c>
      <c r="M25" s="61">
        <v>2000</v>
      </c>
      <c r="N25" s="61">
        <v>0</v>
      </c>
      <c r="O25" s="61">
        <f>K25-M25</f>
        <v>22000</v>
      </c>
      <c r="P25" s="63">
        <f>O25/I25</f>
        <v>7.260845888546015E-2</v>
      </c>
      <c r="Q25" s="64">
        <f>5%*I25</f>
        <v>15149.75</v>
      </c>
      <c r="R25" s="65">
        <f t="shared" si="3"/>
        <v>3029.95</v>
      </c>
      <c r="S25" s="65">
        <f t="shared" si="4"/>
        <v>196946.75</v>
      </c>
    </row>
    <row r="26" spans="1:19" s="9" customFormat="1" ht="15" hidden="1" x14ac:dyDescent="0.2">
      <c r="A26" s="58" t="s">
        <v>32</v>
      </c>
      <c r="B26" s="58">
        <v>9</v>
      </c>
      <c r="C26" s="59" t="s">
        <v>44</v>
      </c>
      <c r="D26" s="40">
        <v>2</v>
      </c>
      <c r="E26" s="59" t="s">
        <v>34</v>
      </c>
      <c r="F26" s="40">
        <v>2</v>
      </c>
      <c r="G26" s="60">
        <v>61.67</v>
      </c>
      <c r="H26" s="60">
        <f t="shared" si="1"/>
        <v>663.80971299999999</v>
      </c>
      <c r="I26" s="61">
        <v>301995</v>
      </c>
      <c r="J26" s="61">
        <f t="shared" si="2"/>
        <v>454.9421228489918</v>
      </c>
      <c r="K26" s="61">
        <f>2000*12</f>
        <v>24000</v>
      </c>
      <c r="L26" s="62">
        <f t="shared" si="0"/>
        <v>7.9471514429046833E-2</v>
      </c>
      <c r="M26" s="61">
        <f>IF(F26=1,1800,(IF(F26=2,2000,(IF(F26=3,2200,0)))))</f>
        <v>2000</v>
      </c>
      <c r="N26" s="61">
        <v>0</v>
      </c>
      <c r="O26" s="61">
        <f>K26-M26-N26</f>
        <v>22000</v>
      </c>
      <c r="P26" s="63">
        <f>O26/I26</f>
        <v>7.2848888226626274E-2</v>
      </c>
      <c r="Q26" s="64">
        <f>I26*0.05</f>
        <v>15099.75</v>
      </c>
      <c r="R26" s="65">
        <f t="shared" si="3"/>
        <v>3019.95</v>
      </c>
      <c r="S26" s="65">
        <f t="shared" si="4"/>
        <v>196296.75</v>
      </c>
    </row>
    <row r="27" spans="1:19" s="9" customFormat="1" ht="15" x14ac:dyDescent="0.2">
      <c r="A27" s="39" t="s">
        <v>45</v>
      </c>
      <c r="B27" s="39">
        <v>11</v>
      </c>
      <c r="C27" s="40" t="s">
        <v>44</v>
      </c>
      <c r="D27" s="70">
        <v>2</v>
      </c>
      <c r="E27" s="40" t="s">
        <v>34</v>
      </c>
      <c r="F27" s="70">
        <v>2</v>
      </c>
      <c r="G27" s="41">
        <v>63</v>
      </c>
      <c r="H27" s="41">
        <f t="shared" si="1"/>
        <v>678.12569999999994</v>
      </c>
      <c r="I27" s="42">
        <v>307995</v>
      </c>
      <c r="J27" s="42">
        <f t="shared" si="2"/>
        <v>454.1857062783493</v>
      </c>
      <c r="K27" s="42">
        <v>24000</v>
      </c>
      <c r="L27" s="43">
        <f t="shared" si="0"/>
        <v>7.7923342911410898E-2</v>
      </c>
      <c r="M27" s="42" t="s">
        <v>37</v>
      </c>
      <c r="N27" s="42">
        <v>0</v>
      </c>
      <c r="O27" s="42" t="s">
        <v>39</v>
      </c>
      <c r="P27" s="44">
        <v>7.0999999999999994E-2</v>
      </c>
      <c r="Q27" s="45">
        <f>5%*I27</f>
        <v>15399.75</v>
      </c>
      <c r="R27" s="46">
        <f t="shared" si="3"/>
        <v>3079.95</v>
      </c>
      <c r="S27" s="46">
        <f t="shared" si="4"/>
        <v>200196.75</v>
      </c>
    </row>
    <row r="28" spans="1:19" s="9" customFormat="1" ht="15" hidden="1" x14ac:dyDescent="0.2">
      <c r="A28" s="58" t="s">
        <v>32</v>
      </c>
      <c r="B28" s="58">
        <v>12</v>
      </c>
      <c r="C28" s="59" t="s">
        <v>44</v>
      </c>
      <c r="D28" s="57">
        <v>2</v>
      </c>
      <c r="E28" s="59" t="s">
        <v>34</v>
      </c>
      <c r="F28" s="57">
        <v>2</v>
      </c>
      <c r="G28" s="60">
        <v>62.91</v>
      </c>
      <c r="H28" s="60">
        <f t="shared" si="1"/>
        <v>677.15694899999994</v>
      </c>
      <c r="I28" s="61">
        <v>302995</v>
      </c>
      <c r="J28" s="61">
        <f t="shared" si="2"/>
        <v>447.45165865528173</v>
      </c>
      <c r="K28" s="61">
        <f>2000*12</f>
        <v>24000</v>
      </c>
      <c r="L28" s="62">
        <f t="shared" si="0"/>
        <v>7.9209227875047444E-2</v>
      </c>
      <c r="M28" s="61">
        <f>IF(F28=1,1800,(IF(F28=2,2000,(IF(F28=3,2200,0)))))</f>
        <v>2000</v>
      </c>
      <c r="N28" s="61">
        <v>0</v>
      </c>
      <c r="O28" s="61">
        <f>K28-M28-N28</f>
        <v>22000</v>
      </c>
      <c r="P28" s="63">
        <f t="shared" ref="P28:P34" si="5">O28/I28</f>
        <v>7.260845888546015E-2</v>
      </c>
      <c r="Q28" s="64">
        <f>I28*0.05</f>
        <v>15149.75</v>
      </c>
      <c r="R28" s="65">
        <f t="shared" si="3"/>
        <v>3029.95</v>
      </c>
      <c r="S28" s="65">
        <f t="shared" si="4"/>
        <v>196946.75</v>
      </c>
    </row>
    <row r="29" spans="1:19" s="9" customFormat="1" ht="15" hidden="1" x14ac:dyDescent="0.2">
      <c r="A29" s="48" t="s">
        <v>32</v>
      </c>
      <c r="B29" s="58">
        <v>14</v>
      </c>
      <c r="C29" s="59" t="s">
        <v>46</v>
      </c>
      <c r="D29" s="40">
        <v>3</v>
      </c>
      <c r="E29" s="59" t="s">
        <v>34</v>
      </c>
      <c r="F29" s="40">
        <v>2</v>
      </c>
      <c r="G29" s="60">
        <v>62.38</v>
      </c>
      <c r="H29" s="60">
        <f t="shared" si="1"/>
        <v>671.45208200000002</v>
      </c>
      <c r="I29" s="61">
        <v>316995</v>
      </c>
      <c r="J29" s="61">
        <f t="shared" si="2"/>
        <v>472.10368170397601</v>
      </c>
      <c r="K29" s="61">
        <f>2000*12</f>
        <v>24000</v>
      </c>
      <c r="L29" s="62">
        <f t="shared" si="0"/>
        <v>7.5710973359201253E-2</v>
      </c>
      <c r="M29" s="61">
        <f>IF(F29=1,1800,(IF(F29=2,2000,(IF(F29=3,2200,0)))))</f>
        <v>2000</v>
      </c>
      <c r="N29" s="61">
        <v>0</v>
      </c>
      <c r="O29" s="61">
        <f>K29-M29-N29</f>
        <v>22000</v>
      </c>
      <c r="P29" s="63">
        <f t="shared" si="5"/>
        <v>6.9401725579267812E-2</v>
      </c>
      <c r="Q29" s="64">
        <f>I29*0.05</f>
        <v>15849.75</v>
      </c>
      <c r="R29" s="65">
        <f t="shared" si="3"/>
        <v>3169.95</v>
      </c>
      <c r="S29" s="65">
        <f t="shared" si="4"/>
        <v>206046.75</v>
      </c>
    </row>
    <row r="30" spans="1:19" s="9" customFormat="1" ht="15" hidden="1" x14ac:dyDescent="0.2">
      <c r="A30" s="48" t="s">
        <v>32</v>
      </c>
      <c r="B30" s="49">
        <v>15</v>
      </c>
      <c r="C30" s="48" t="s">
        <v>46</v>
      </c>
      <c r="D30" s="48">
        <v>3</v>
      </c>
      <c r="E30" s="48" t="s">
        <v>35</v>
      </c>
      <c r="F30" s="48">
        <v>1</v>
      </c>
      <c r="G30" s="50">
        <v>44.8</v>
      </c>
      <c r="H30" s="50">
        <f t="shared" si="1"/>
        <v>482.22271999999992</v>
      </c>
      <c r="I30" s="51">
        <v>208995</v>
      </c>
      <c r="J30" s="51">
        <f t="shared" si="2"/>
        <v>433.39932220530801</v>
      </c>
      <c r="K30" s="51">
        <f>1350*12</f>
        <v>16200</v>
      </c>
      <c r="L30" s="52">
        <f t="shared" si="0"/>
        <v>7.7513816120002868E-2</v>
      </c>
      <c r="M30" s="51">
        <f>IF(F30=1,1800,(IF(F30=2,2000,(IF(F30=3,2200,0)))))</f>
        <v>1800</v>
      </c>
      <c r="N30" s="51">
        <v>0</v>
      </c>
      <c r="O30" s="51">
        <f>K30-M30-N30</f>
        <v>14400</v>
      </c>
      <c r="P30" s="53">
        <f t="shared" si="5"/>
        <v>6.8901169884447E-2</v>
      </c>
      <c r="Q30" s="54">
        <f>I30*0.05</f>
        <v>10449.75</v>
      </c>
      <c r="R30" s="55">
        <f t="shared" si="3"/>
        <v>2089.9499999999998</v>
      </c>
      <c r="S30" s="55">
        <f t="shared" si="4"/>
        <v>135846.75</v>
      </c>
    </row>
    <row r="31" spans="1:19" s="9" customFormat="1" ht="15" hidden="1" x14ac:dyDescent="0.2">
      <c r="A31" s="58" t="s">
        <v>32</v>
      </c>
      <c r="B31" s="58">
        <v>17</v>
      </c>
      <c r="C31" s="59" t="s">
        <v>46</v>
      </c>
      <c r="D31" s="40">
        <v>3</v>
      </c>
      <c r="E31" s="59" t="s">
        <v>34</v>
      </c>
      <c r="F31" s="40">
        <v>2</v>
      </c>
      <c r="G31" s="60">
        <v>61.67</v>
      </c>
      <c r="H31" s="60">
        <f t="shared" si="1"/>
        <v>663.80971299999999</v>
      </c>
      <c r="I31" s="61">
        <v>314995</v>
      </c>
      <c r="J31" s="61">
        <f t="shared" si="2"/>
        <v>474.52604840086155</v>
      </c>
      <c r="K31" s="61">
        <f>2000*12</f>
        <v>24000</v>
      </c>
      <c r="L31" s="62">
        <f t="shared" si="0"/>
        <v>7.6191685582310834E-2</v>
      </c>
      <c r="M31" s="61">
        <f>IF(F31=1,1800,(IF(F31=2,2000,(IF(F31=3,2200,0)))))</f>
        <v>2000</v>
      </c>
      <c r="N31" s="61">
        <v>0</v>
      </c>
      <c r="O31" s="61">
        <f>K31-M31-N31</f>
        <v>22000</v>
      </c>
      <c r="P31" s="63">
        <f t="shared" si="5"/>
        <v>6.9842378450451589E-2</v>
      </c>
      <c r="Q31" s="64">
        <f>I31*0.05</f>
        <v>15749.75</v>
      </c>
      <c r="R31" s="65">
        <f t="shared" si="3"/>
        <v>3149.95</v>
      </c>
      <c r="S31" s="65">
        <f t="shared" si="4"/>
        <v>204746.75</v>
      </c>
    </row>
    <row r="32" spans="1:19" s="9" customFormat="1" ht="15" hidden="1" x14ac:dyDescent="0.2">
      <c r="A32" s="48" t="s">
        <v>32</v>
      </c>
      <c r="B32" s="58">
        <v>18</v>
      </c>
      <c r="C32" s="59" t="s">
        <v>46</v>
      </c>
      <c r="D32" s="40">
        <v>3</v>
      </c>
      <c r="E32" s="59" t="s">
        <v>34</v>
      </c>
      <c r="F32" s="40">
        <v>2</v>
      </c>
      <c r="G32" s="60">
        <v>62.91</v>
      </c>
      <c r="H32" s="60">
        <f t="shared" si="1"/>
        <v>677.15694899999994</v>
      </c>
      <c r="I32" s="61">
        <v>306995</v>
      </c>
      <c r="J32" s="61">
        <f t="shared" si="2"/>
        <v>453.35870872086412</v>
      </c>
      <c r="K32" s="61">
        <f>2000*12</f>
        <v>24000</v>
      </c>
      <c r="L32" s="62">
        <f t="shared" si="0"/>
        <v>7.8177169009267258E-2</v>
      </c>
      <c r="M32" s="61">
        <f>IF(F32=1,1800,(IF(F32=2,2000,(IF(F32=3,2200,0)))))</f>
        <v>2000</v>
      </c>
      <c r="N32" s="61">
        <v>0</v>
      </c>
      <c r="O32" s="61">
        <f>K32-M32-N32</f>
        <v>22000</v>
      </c>
      <c r="P32" s="63">
        <f t="shared" si="5"/>
        <v>7.1662404925161641E-2</v>
      </c>
      <c r="Q32" s="64">
        <f>I32*0.05</f>
        <v>15349.75</v>
      </c>
      <c r="R32" s="65">
        <f t="shared" si="3"/>
        <v>3069.95</v>
      </c>
      <c r="S32" s="65">
        <f t="shared" si="4"/>
        <v>199546.75</v>
      </c>
    </row>
    <row r="33" spans="1:19" s="9" customFormat="1" ht="15" hidden="1" x14ac:dyDescent="0.2">
      <c r="A33" s="58" t="s">
        <v>32</v>
      </c>
      <c r="B33" s="58">
        <v>19</v>
      </c>
      <c r="C33" s="59" t="s">
        <v>46</v>
      </c>
      <c r="D33" s="40">
        <v>3</v>
      </c>
      <c r="E33" s="59" t="s">
        <v>34</v>
      </c>
      <c r="F33" s="40">
        <v>2</v>
      </c>
      <c r="G33" s="60">
        <v>63</v>
      </c>
      <c r="H33" s="60">
        <f t="shared" si="1"/>
        <v>678.12569999999994</v>
      </c>
      <c r="I33" s="61">
        <v>306995</v>
      </c>
      <c r="J33" s="61">
        <f t="shared" si="2"/>
        <v>452.71105342269146</v>
      </c>
      <c r="K33" s="61">
        <v>24000</v>
      </c>
      <c r="L33" s="62">
        <f t="shared" si="0"/>
        <v>7.8177169009267258E-2</v>
      </c>
      <c r="M33" s="61">
        <v>2000</v>
      </c>
      <c r="N33" s="61" t="s">
        <v>38</v>
      </c>
      <c r="O33" s="61">
        <f>K33-M33</f>
        <v>22000</v>
      </c>
      <c r="P33" s="63">
        <f t="shared" si="5"/>
        <v>7.1662404925161641E-2</v>
      </c>
      <c r="Q33" s="64">
        <f>5%*I33</f>
        <v>15349.75</v>
      </c>
      <c r="R33" s="65">
        <f t="shared" si="3"/>
        <v>3069.95</v>
      </c>
      <c r="S33" s="65">
        <f t="shared" si="4"/>
        <v>199546.75</v>
      </c>
    </row>
    <row r="34" spans="1:19" s="9" customFormat="1" ht="15" hidden="1" x14ac:dyDescent="0.2">
      <c r="A34" s="48" t="s">
        <v>32</v>
      </c>
      <c r="B34" s="58">
        <v>20</v>
      </c>
      <c r="C34" s="59" t="s">
        <v>47</v>
      </c>
      <c r="D34" s="59">
        <v>4</v>
      </c>
      <c r="E34" s="59" t="s">
        <v>34</v>
      </c>
      <c r="F34" s="59">
        <v>2</v>
      </c>
      <c r="G34" s="60">
        <v>62.38</v>
      </c>
      <c r="H34" s="60">
        <f t="shared" si="1"/>
        <v>671.45208200000002</v>
      </c>
      <c r="I34" s="61">
        <v>309995</v>
      </c>
      <c r="J34" s="61">
        <f t="shared" si="2"/>
        <v>461.67851483406378</v>
      </c>
      <c r="K34" s="61">
        <f>2000*12</f>
        <v>24000</v>
      </c>
      <c r="L34" s="62">
        <f t="shared" si="0"/>
        <v>7.74206035581219E-2</v>
      </c>
      <c r="M34" s="61">
        <f>IF(F34=1,1800,(IF(F34=2,2000,(IF(F34=3,2200,0)))))</f>
        <v>2000</v>
      </c>
      <c r="N34" s="61">
        <v>0</v>
      </c>
      <c r="O34" s="61">
        <f>K34-M34-N34</f>
        <v>22000</v>
      </c>
      <c r="P34" s="63">
        <f t="shared" si="5"/>
        <v>7.0968886594945074E-2</v>
      </c>
      <c r="Q34" s="64">
        <f>I34*0.05</f>
        <v>15499.75</v>
      </c>
      <c r="R34" s="65">
        <f t="shared" si="3"/>
        <v>3099.95</v>
      </c>
      <c r="S34" s="65">
        <f t="shared" si="4"/>
        <v>201496.75</v>
      </c>
    </row>
    <row r="35" spans="1:19" s="9" customFormat="1" ht="15" hidden="1" x14ac:dyDescent="0.2">
      <c r="A35" s="58" t="s">
        <v>32</v>
      </c>
      <c r="B35" s="58">
        <v>23</v>
      </c>
      <c r="C35" s="59" t="s">
        <v>47</v>
      </c>
      <c r="D35" s="40">
        <v>4</v>
      </c>
      <c r="E35" s="59" t="s">
        <v>34</v>
      </c>
      <c r="F35" s="40">
        <v>2</v>
      </c>
      <c r="G35" s="60">
        <v>62</v>
      </c>
      <c r="H35" s="60">
        <v>664</v>
      </c>
      <c r="I35" s="61">
        <v>308995</v>
      </c>
      <c r="J35" s="61" t="s">
        <v>48</v>
      </c>
      <c r="K35" s="61">
        <v>24000</v>
      </c>
      <c r="L35" s="62">
        <f t="shared" si="0"/>
        <v>7.7671159727503686E-2</v>
      </c>
      <c r="M35" s="61" t="s">
        <v>37</v>
      </c>
      <c r="N35" s="61" t="s">
        <v>38</v>
      </c>
      <c r="O35" s="61" t="s">
        <v>39</v>
      </c>
      <c r="P35" s="63">
        <v>7.0999999999999994E-2</v>
      </c>
      <c r="Q35" s="64" t="s">
        <v>49</v>
      </c>
      <c r="R35" s="65" t="s">
        <v>50</v>
      </c>
      <c r="S35" s="65" t="s">
        <v>51</v>
      </c>
    </row>
    <row r="36" spans="1:19" s="9" customFormat="1" ht="15" hidden="1" x14ac:dyDescent="0.2">
      <c r="A36" s="48" t="s">
        <v>32</v>
      </c>
      <c r="B36" s="58">
        <v>25</v>
      </c>
      <c r="C36" s="59" t="s">
        <v>47</v>
      </c>
      <c r="D36" s="40">
        <v>4</v>
      </c>
      <c r="E36" s="59" t="s">
        <v>34</v>
      </c>
      <c r="F36" s="40">
        <v>2</v>
      </c>
      <c r="G36" s="60">
        <v>62.91</v>
      </c>
      <c r="H36" s="60">
        <f>G36*10.7639</f>
        <v>677.15694899999994</v>
      </c>
      <c r="I36" s="61">
        <v>309995</v>
      </c>
      <c r="J36" s="61">
        <f t="shared" ref="J36:J44" si="6">I36/H36</f>
        <v>457.78899627005086</v>
      </c>
      <c r="K36" s="61">
        <f>2000*12</f>
        <v>24000</v>
      </c>
      <c r="L36" s="62">
        <f t="shared" si="0"/>
        <v>7.74206035581219E-2</v>
      </c>
      <c r="M36" s="61">
        <f>IF(F36=1,1800,(IF(F36=2,2000,(IF(F36=3,2200,0)))))</f>
        <v>2000</v>
      </c>
      <c r="N36" s="61">
        <v>0</v>
      </c>
      <c r="O36" s="61">
        <f>K36-M36-N36</f>
        <v>22000</v>
      </c>
      <c r="P36" s="63">
        <f>O36/I36</f>
        <v>7.0968886594945074E-2</v>
      </c>
      <c r="Q36" s="64">
        <f>I36*0.05</f>
        <v>15499.75</v>
      </c>
      <c r="R36" s="65">
        <f t="shared" ref="R36:R44" si="7">(I36*0.3)/30</f>
        <v>3099.95</v>
      </c>
      <c r="S36" s="65">
        <f t="shared" ref="S36:S44" si="8">I36-Q36-R36*30</f>
        <v>201496.75</v>
      </c>
    </row>
    <row r="37" spans="1:19" s="9" customFormat="1" ht="15" x14ac:dyDescent="0.2">
      <c r="A37" s="39" t="s">
        <v>45</v>
      </c>
      <c r="B37" s="39">
        <v>26</v>
      </c>
      <c r="C37" s="40" t="s">
        <v>47</v>
      </c>
      <c r="D37" s="70">
        <v>4</v>
      </c>
      <c r="E37" s="40" t="s">
        <v>34</v>
      </c>
      <c r="F37" s="70">
        <v>2</v>
      </c>
      <c r="G37" s="41">
        <v>63</v>
      </c>
      <c r="H37" s="41">
        <v>677</v>
      </c>
      <c r="I37" s="42">
        <v>314995</v>
      </c>
      <c r="J37" s="42">
        <f t="shared" si="6"/>
        <v>465.28064992614475</v>
      </c>
      <c r="K37" s="42">
        <v>24000</v>
      </c>
      <c r="L37" s="43">
        <f t="shared" si="0"/>
        <v>7.6191685582310834E-2</v>
      </c>
      <c r="M37" s="42" t="s">
        <v>37</v>
      </c>
      <c r="N37" s="42">
        <v>0</v>
      </c>
      <c r="O37" s="42" t="s">
        <v>39</v>
      </c>
      <c r="P37" s="44">
        <v>7.0000000000000007E-2</v>
      </c>
      <c r="Q37" s="45">
        <f>5%*I37</f>
        <v>15749.75</v>
      </c>
      <c r="R37" s="46">
        <f t="shared" si="7"/>
        <v>3149.95</v>
      </c>
      <c r="S37" s="46">
        <f t="shared" si="8"/>
        <v>204746.75</v>
      </c>
    </row>
    <row r="38" spans="1:19" s="9" customFormat="1" ht="15" hidden="1" x14ac:dyDescent="0.2">
      <c r="A38" s="58" t="s">
        <v>32</v>
      </c>
      <c r="B38" s="58">
        <v>27</v>
      </c>
      <c r="C38" s="59" t="s">
        <v>52</v>
      </c>
      <c r="D38" s="40">
        <v>5</v>
      </c>
      <c r="E38" s="59" t="s">
        <v>34</v>
      </c>
      <c r="F38" s="40">
        <v>2</v>
      </c>
      <c r="G38" s="60">
        <v>62</v>
      </c>
      <c r="H38" s="60">
        <f>G38*10.7639</f>
        <v>667.36180000000002</v>
      </c>
      <c r="I38" s="61">
        <v>322995</v>
      </c>
      <c r="J38" s="61">
        <f t="shared" si="6"/>
        <v>483.98784587310809</v>
      </c>
      <c r="K38" s="61">
        <v>24900</v>
      </c>
      <c r="L38" s="62">
        <f t="shared" si="0"/>
        <v>7.7090976640505265E-2</v>
      </c>
      <c r="M38" s="61">
        <v>2000</v>
      </c>
      <c r="N38" s="61">
        <v>0</v>
      </c>
      <c r="O38" s="61">
        <f>K38-M38</f>
        <v>22900</v>
      </c>
      <c r="P38" s="63">
        <f>O38/I38</f>
        <v>7.0898930323998827E-2</v>
      </c>
      <c r="Q38" s="64">
        <f>5%*I38</f>
        <v>16149.75</v>
      </c>
      <c r="R38" s="65">
        <f t="shared" si="7"/>
        <v>3229.95</v>
      </c>
      <c r="S38" s="65">
        <f t="shared" si="8"/>
        <v>209946.75</v>
      </c>
    </row>
    <row r="39" spans="1:19" s="9" customFormat="1" ht="15" hidden="1" x14ac:dyDescent="0.2">
      <c r="A39" s="58" t="s">
        <v>32</v>
      </c>
      <c r="B39" s="58">
        <v>28</v>
      </c>
      <c r="C39" s="59" t="s">
        <v>52</v>
      </c>
      <c r="D39" s="40">
        <v>5</v>
      </c>
      <c r="E39" s="59" t="s">
        <v>34</v>
      </c>
      <c r="F39" s="40">
        <v>2</v>
      </c>
      <c r="G39" s="60">
        <v>62</v>
      </c>
      <c r="H39" s="60">
        <f>G39*10.7639</f>
        <v>667.36180000000002</v>
      </c>
      <c r="I39" s="61">
        <v>322995</v>
      </c>
      <c r="J39" s="61">
        <f t="shared" si="6"/>
        <v>483.98784587310809</v>
      </c>
      <c r="K39" s="61">
        <v>24900</v>
      </c>
      <c r="L39" s="62">
        <f t="shared" si="0"/>
        <v>7.7090976640505265E-2</v>
      </c>
      <c r="M39" s="61">
        <v>2000</v>
      </c>
      <c r="N39" s="61">
        <v>0</v>
      </c>
      <c r="O39" s="61">
        <f>K39-M39</f>
        <v>22900</v>
      </c>
      <c r="P39" s="63">
        <f>O39/I39</f>
        <v>7.0898930323998827E-2</v>
      </c>
      <c r="Q39" s="64">
        <f>5%*I39</f>
        <v>16149.75</v>
      </c>
      <c r="R39" s="65">
        <f t="shared" si="7"/>
        <v>3229.95</v>
      </c>
      <c r="S39" s="65">
        <f t="shared" si="8"/>
        <v>209946.75</v>
      </c>
    </row>
    <row r="40" spans="1:19" s="9" customFormat="1" ht="15" hidden="1" x14ac:dyDescent="0.2">
      <c r="A40" s="48" t="s">
        <v>32</v>
      </c>
      <c r="B40" s="58">
        <v>30</v>
      </c>
      <c r="C40" s="59" t="s">
        <v>52</v>
      </c>
      <c r="D40" s="40">
        <v>5</v>
      </c>
      <c r="E40" s="59" t="s">
        <v>34</v>
      </c>
      <c r="F40" s="40">
        <v>2</v>
      </c>
      <c r="G40" s="60">
        <v>61.67</v>
      </c>
      <c r="H40" s="60">
        <f>G40*10.7639</f>
        <v>663.80971299999999</v>
      </c>
      <c r="I40" s="61">
        <v>321995</v>
      </c>
      <c r="J40" s="61">
        <f t="shared" si="6"/>
        <v>485.07123908263753</v>
      </c>
      <c r="K40" s="61">
        <f>2000*12</f>
        <v>24000</v>
      </c>
      <c r="L40" s="62">
        <f t="shared" si="0"/>
        <v>7.4535318871411044E-2</v>
      </c>
      <c r="M40" s="61">
        <f>IF(F40=1,1800,(IF(F40=2,2000,(IF(F40=3,2200,0)))))</f>
        <v>2000</v>
      </c>
      <c r="N40" s="61">
        <v>0</v>
      </c>
      <c r="O40" s="61">
        <f>K40-M40-N40</f>
        <v>22000</v>
      </c>
      <c r="P40" s="63">
        <f>O40/I40</f>
        <v>6.8324042298793464E-2</v>
      </c>
      <c r="Q40" s="64">
        <f>I40*0.05</f>
        <v>16099.75</v>
      </c>
      <c r="R40" s="65">
        <f t="shared" si="7"/>
        <v>3219.95</v>
      </c>
      <c r="S40" s="65">
        <f t="shared" si="8"/>
        <v>209296.75</v>
      </c>
    </row>
    <row r="41" spans="1:19" s="9" customFormat="1" ht="15" x14ac:dyDescent="0.2">
      <c r="A41" s="71" t="s">
        <v>43</v>
      </c>
      <c r="B41" s="71">
        <v>32</v>
      </c>
      <c r="C41" s="57" t="s">
        <v>52</v>
      </c>
      <c r="D41" s="70">
        <v>5</v>
      </c>
      <c r="E41" s="57" t="s">
        <v>34</v>
      </c>
      <c r="F41" s="70">
        <v>2</v>
      </c>
      <c r="G41" s="72">
        <v>63</v>
      </c>
      <c r="H41" s="72">
        <v>677</v>
      </c>
      <c r="I41" s="73">
        <v>317995</v>
      </c>
      <c r="J41" s="73">
        <f t="shared" si="6"/>
        <v>469.71196454948301</v>
      </c>
      <c r="K41" s="73">
        <v>24900</v>
      </c>
      <c r="L41" s="74">
        <f t="shared" si="0"/>
        <v>7.8303117973553049E-2</v>
      </c>
      <c r="M41" s="73" t="s">
        <v>37</v>
      </c>
      <c r="N41" s="73">
        <v>0</v>
      </c>
      <c r="O41" s="73" t="s">
        <v>53</v>
      </c>
      <c r="P41" s="75">
        <v>7.1999999999999995E-2</v>
      </c>
      <c r="Q41" s="76">
        <f>5%*I41</f>
        <v>15899.75</v>
      </c>
      <c r="R41" s="77">
        <f t="shared" si="7"/>
        <v>3179.95</v>
      </c>
      <c r="S41" s="77">
        <f t="shared" si="8"/>
        <v>206696.75</v>
      </c>
    </row>
    <row r="42" spans="1:19" s="9" customFormat="1" ht="15" hidden="1" x14ac:dyDescent="0.2">
      <c r="A42" s="48" t="s">
        <v>32</v>
      </c>
      <c r="B42" s="58">
        <v>33</v>
      </c>
      <c r="C42" s="59" t="s">
        <v>52</v>
      </c>
      <c r="D42" s="40">
        <v>5</v>
      </c>
      <c r="E42" s="59" t="s">
        <v>34</v>
      </c>
      <c r="F42" s="40">
        <v>2</v>
      </c>
      <c r="G42" s="60">
        <v>62.91</v>
      </c>
      <c r="H42" s="60">
        <f>G42*10.7639</f>
        <v>677.15694899999994</v>
      </c>
      <c r="I42" s="61">
        <v>312995</v>
      </c>
      <c r="J42" s="61">
        <f t="shared" si="6"/>
        <v>462.21928381923766</v>
      </c>
      <c r="K42" s="61">
        <f>2000*12</f>
        <v>24000</v>
      </c>
      <c r="L42" s="62">
        <f t="shared" si="0"/>
        <v>7.6678541190753846E-2</v>
      </c>
      <c r="M42" s="61">
        <f>IF(F42=1,1800,(IF(F42=2,2000,(IF(F42=3,2200,0)))))</f>
        <v>2000</v>
      </c>
      <c r="N42" s="61">
        <v>0</v>
      </c>
      <c r="O42" s="61">
        <f>K42-M42-N42</f>
        <v>22000</v>
      </c>
      <c r="P42" s="63">
        <f>O42/I42</f>
        <v>7.0288662758191026E-2</v>
      </c>
      <c r="Q42" s="64">
        <f>I42*0.05</f>
        <v>15649.75</v>
      </c>
      <c r="R42" s="65">
        <f t="shared" si="7"/>
        <v>3129.95</v>
      </c>
      <c r="S42" s="65">
        <f t="shared" si="8"/>
        <v>203446.75</v>
      </c>
    </row>
    <row r="43" spans="1:19" s="9" customFormat="1" ht="15" hidden="1" x14ac:dyDescent="0.2">
      <c r="A43" s="48" t="s">
        <v>32</v>
      </c>
      <c r="B43" s="58">
        <v>35</v>
      </c>
      <c r="C43" s="59" t="s">
        <v>54</v>
      </c>
      <c r="D43" s="40">
        <v>6</v>
      </c>
      <c r="E43" s="59" t="s">
        <v>34</v>
      </c>
      <c r="F43" s="40">
        <v>2</v>
      </c>
      <c r="G43" s="60">
        <v>62.38</v>
      </c>
      <c r="H43" s="60">
        <f>G43*10.7639</f>
        <v>671.45208200000002</v>
      </c>
      <c r="I43" s="61">
        <v>316995</v>
      </c>
      <c r="J43" s="61">
        <f t="shared" si="6"/>
        <v>472.10368170397601</v>
      </c>
      <c r="K43" s="61">
        <f>2000*12</f>
        <v>24000</v>
      </c>
      <c r="L43" s="62">
        <f t="shared" si="0"/>
        <v>7.5710973359201253E-2</v>
      </c>
      <c r="M43" s="61">
        <f>IF(F43=1,1800,(IF(F43=2,2000,(IF(F43=3,2200,0)))))</f>
        <v>2000</v>
      </c>
      <c r="N43" s="61">
        <v>0</v>
      </c>
      <c r="O43" s="61">
        <f>K43-M43-N43</f>
        <v>22000</v>
      </c>
      <c r="P43" s="63">
        <f>O43/I43</f>
        <v>6.9401725579267812E-2</v>
      </c>
      <c r="Q43" s="64">
        <f>I43*0.05</f>
        <v>15849.75</v>
      </c>
      <c r="R43" s="65">
        <f t="shared" si="7"/>
        <v>3169.95</v>
      </c>
      <c r="S43" s="65">
        <f t="shared" si="8"/>
        <v>206046.75</v>
      </c>
    </row>
    <row r="44" spans="1:19" s="9" customFormat="1" ht="15" hidden="1" x14ac:dyDescent="0.2">
      <c r="A44" s="48" t="s">
        <v>32</v>
      </c>
      <c r="B44" s="58">
        <v>38</v>
      </c>
      <c r="C44" s="59" t="s">
        <v>54</v>
      </c>
      <c r="D44" s="57">
        <v>6</v>
      </c>
      <c r="E44" s="59" t="s">
        <v>34</v>
      </c>
      <c r="F44" s="57">
        <v>2</v>
      </c>
      <c r="G44" s="60">
        <v>61.67</v>
      </c>
      <c r="H44" s="60">
        <f>G44*10.7639</f>
        <v>663.80971299999999</v>
      </c>
      <c r="I44" s="61">
        <v>314995</v>
      </c>
      <c r="J44" s="61">
        <f t="shared" si="6"/>
        <v>474.52604840086155</v>
      </c>
      <c r="K44" s="61">
        <f>2000*12</f>
        <v>24000</v>
      </c>
      <c r="L44" s="62">
        <f t="shared" si="0"/>
        <v>7.6191685582310834E-2</v>
      </c>
      <c r="M44" s="61">
        <f>IF(F44=1,1800,(IF(F44=2,2000,(IF(F44=3,2200,0)))))</f>
        <v>2000</v>
      </c>
      <c r="N44" s="61">
        <v>0</v>
      </c>
      <c r="O44" s="61">
        <f>K44-M44-N44</f>
        <v>22000</v>
      </c>
      <c r="P44" s="63">
        <f>O44/I44</f>
        <v>6.9842378450451589E-2</v>
      </c>
      <c r="Q44" s="64">
        <f>I44*0.05</f>
        <v>15749.75</v>
      </c>
      <c r="R44" s="65">
        <f t="shared" si="7"/>
        <v>3149.95</v>
      </c>
      <c r="S44" s="65">
        <f t="shared" si="8"/>
        <v>204746.75</v>
      </c>
    </row>
    <row r="45" spans="1:19" s="9" customFormat="1" ht="15" hidden="1" x14ac:dyDescent="0.2">
      <c r="A45" s="58" t="s">
        <v>32</v>
      </c>
      <c r="B45" s="58">
        <v>39</v>
      </c>
      <c r="C45" s="59" t="s">
        <v>54</v>
      </c>
      <c r="D45" s="40">
        <v>6</v>
      </c>
      <c r="E45" s="59" t="s">
        <v>34</v>
      </c>
      <c r="F45" s="40">
        <v>2</v>
      </c>
      <c r="G45" s="60">
        <v>63</v>
      </c>
      <c r="H45" s="60">
        <v>677</v>
      </c>
      <c r="I45" s="61" t="s">
        <v>55</v>
      </c>
      <c r="J45" s="61" t="s">
        <v>56</v>
      </c>
      <c r="K45" s="61" t="s">
        <v>57</v>
      </c>
      <c r="L45" s="62">
        <v>7.5700000000000003E-2</v>
      </c>
      <c r="M45" s="61" t="s">
        <v>37</v>
      </c>
      <c r="N45" s="61" t="s">
        <v>38</v>
      </c>
      <c r="O45" s="61" t="s">
        <v>39</v>
      </c>
      <c r="P45" s="63">
        <v>6.9000000000000006E-2</v>
      </c>
      <c r="Q45" s="64" t="s">
        <v>58</v>
      </c>
      <c r="R45" s="65" t="s">
        <v>59</v>
      </c>
      <c r="S45" s="65" t="s">
        <v>60</v>
      </c>
    </row>
    <row r="46" spans="1:19" s="9" customFormat="1" ht="15" hidden="1" x14ac:dyDescent="0.2">
      <c r="A46" s="58" t="s">
        <v>32</v>
      </c>
      <c r="B46" s="58">
        <v>40</v>
      </c>
      <c r="C46" s="59" t="s">
        <v>54</v>
      </c>
      <c r="D46" s="40">
        <v>6</v>
      </c>
      <c r="E46" s="59" t="s">
        <v>34</v>
      </c>
      <c r="F46" s="40">
        <v>2</v>
      </c>
      <c r="G46" s="60">
        <v>63</v>
      </c>
      <c r="H46" s="60">
        <f>G46*10.7639</f>
        <v>678.12569999999994</v>
      </c>
      <c r="I46" s="61">
        <v>316995</v>
      </c>
      <c r="J46" s="61">
        <f t="shared" ref="J46:J56" si="9">I46/H46</f>
        <v>467.45758197927023</v>
      </c>
      <c r="K46" s="61">
        <v>24900</v>
      </c>
      <c r="L46" s="62">
        <f t="shared" ref="L46:L61" si="10">K46/I46</f>
        <v>7.8550134860171303E-2</v>
      </c>
      <c r="M46" s="61">
        <v>2000</v>
      </c>
      <c r="N46" s="61">
        <v>0</v>
      </c>
      <c r="O46" s="61">
        <f>K46-M46</f>
        <v>22900</v>
      </c>
      <c r="P46" s="63">
        <f>O46/I46</f>
        <v>7.2240887080237862E-2</v>
      </c>
      <c r="Q46" s="64">
        <f>5%*I46</f>
        <v>15849.75</v>
      </c>
      <c r="R46" s="65">
        <f t="shared" ref="R46:R56" si="11">(I46*0.3)/30</f>
        <v>3169.95</v>
      </c>
      <c r="S46" s="65">
        <f t="shared" ref="S46:S56" si="12">I46-Q46-R46*30</f>
        <v>206046.75</v>
      </c>
    </row>
    <row r="47" spans="1:19" s="9" customFormat="1" ht="15" hidden="1" x14ac:dyDescent="0.2">
      <c r="A47" s="48" t="s">
        <v>32</v>
      </c>
      <c r="B47" s="58">
        <v>42</v>
      </c>
      <c r="C47" s="59" t="s">
        <v>61</v>
      </c>
      <c r="D47" s="59">
        <v>7</v>
      </c>
      <c r="E47" s="59" t="s">
        <v>34</v>
      </c>
      <c r="F47" s="59">
        <v>2</v>
      </c>
      <c r="G47" s="60">
        <v>62.38</v>
      </c>
      <c r="H47" s="60">
        <f>G47*10.7639</f>
        <v>671.45208200000002</v>
      </c>
      <c r="I47" s="61">
        <v>329995</v>
      </c>
      <c r="J47" s="61">
        <f t="shared" si="9"/>
        <v>491.46470589095588</v>
      </c>
      <c r="K47" s="61">
        <f>2000*12</f>
        <v>24000</v>
      </c>
      <c r="L47" s="62">
        <f t="shared" si="10"/>
        <v>7.2728374672343526E-2</v>
      </c>
      <c r="M47" s="61">
        <f>IF(F47=1,1800,(IF(F47=2,2000,(IF(F47=3,2200,0)))))</f>
        <v>2000</v>
      </c>
      <c r="N47" s="61">
        <v>0</v>
      </c>
      <c r="O47" s="61">
        <f>K47-M47-N47</f>
        <v>22000</v>
      </c>
      <c r="P47" s="63">
        <f>O47/I47</f>
        <v>6.6667676782981564E-2</v>
      </c>
      <c r="Q47" s="64">
        <f>I47*0.05</f>
        <v>16499.75</v>
      </c>
      <c r="R47" s="65">
        <f t="shared" si="11"/>
        <v>3299.95</v>
      </c>
      <c r="S47" s="65">
        <f t="shared" si="12"/>
        <v>214496.75</v>
      </c>
    </row>
    <row r="48" spans="1:19" s="9" customFormat="1" ht="15" hidden="1" x14ac:dyDescent="0.2">
      <c r="A48" s="48" t="s">
        <v>32</v>
      </c>
      <c r="B48" s="49">
        <v>43</v>
      </c>
      <c r="C48" s="48" t="s">
        <v>61</v>
      </c>
      <c r="D48" s="48">
        <v>7</v>
      </c>
      <c r="E48" s="48" t="s">
        <v>35</v>
      </c>
      <c r="F48" s="48">
        <v>1</v>
      </c>
      <c r="G48" s="50">
        <v>44.8</v>
      </c>
      <c r="H48" s="50">
        <f>G48*10.7639</f>
        <v>482.22271999999992</v>
      </c>
      <c r="I48" s="51">
        <v>226995</v>
      </c>
      <c r="J48" s="51">
        <f t="shared" si="9"/>
        <v>470.72647261414818</v>
      </c>
      <c r="K48" s="51">
        <f>1350*12</f>
        <v>16200</v>
      </c>
      <c r="L48" s="52">
        <f t="shared" si="10"/>
        <v>7.1367210731513905E-2</v>
      </c>
      <c r="M48" s="51">
        <f>IF(F48=1,1800,(IF(F48=2,2000,(IF(F48=3,2200,0)))))</f>
        <v>1800</v>
      </c>
      <c r="N48" s="51">
        <v>0</v>
      </c>
      <c r="O48" s="51">
        <f>K48-M48-N48</f>
        <v>14400</v>
      </c>
      <c r="P48" s="53">
        <f>O48/I48</f>
        <v>6.3437520650234586E-2</v>
      </c>
      <c r="Q48" s="54">
        <f>I48*0.05</f>
        <v>11349.75</v>
      </c>
      <c r="R48" s="55">
        <f t="shared" si="11"/>
        <v>2269.9499999999998</v>
      </c>
      <c r="S48" s="55">
        <f t="shared" si="12"/>
        <v>147546.75</v>
      </c>
    </row>
    <row r="49" spans="1:19" s="9" customFormat="1" ht="15" hidden="1" x14ac:dyDescent="0.2">
      <c r="A49" s="48" t="s">
        <v>32</v>
      </c>
      <c r="B49" s="58">
        <v>44</v>
      </c>
      <c r="C49" s="59" t="s">
        <v>61</v>
      </c>
      <c r="D49" s="47"/>
      <c r="E49" s="59" t="s">
        <v>34</v>
      </c>
      <c r="F49" s="47"/>
      <c r="G49" s="60">
        <v>62</v>
      </c>
      <c r="H49" s="60">
        <v>664</v>
      </c>
      <c r="I49" s="61">
        <v>328995</v>
      </c>
      <c r="J49" s="61">
        <f t="shared" si="9"/>
        <v>495.47439759036143</v>
      </c>
      <c r="K49" s="61">
        <f>2000*12</f>
        <v>24000</v>
      </c>
      <c r="L49" s="62">
        <f t="shared" si="10"/>
        <v>7.2949436921533758E-2</v>
      </c>
      <c r="M49" s="61">
        <v>2000</v>
      </c>
      <c r="N49" s="61">
        <v>0</v>
      </c>
      <c r="O49" s="61">
        <f>K49-M49-N49</f>
        <v>22000</v>
      </c>
      <c r="P49" s="63">
        <f>O49/I49</f>
        <v>6.6870317178072611E-2</v>
      </c>
      <c r="Q49" s="64">
        <f>I49*0.05</f>
        <v>16449.75</v>
      </c>
      <c r="R49" s="65">
        <f t="shared" si="11"/>
        <v>3289.95</v>
      </c>
      <c r="S49" s="65">
        <f t="shared" si="12"/>
        <v>213846.75</v>
      </c>
    </row>
    <row r="50" spans="1:19" s="9" customFormat="1" ht="15" x14ac:dyDescent="0.2">
      <c r="A50" s="39" t="s">
        <v>45</v>
      </c>
      <c r="B50" s="39">
        <v>46</v>
      </c>
      <c r="C50" s="40" t="s">
        <v>61</v>
      </c>
      <c r="D50" s="70">
        <v>7</v>
      </c>
      <c r="E50" s="40" t="s">
        <v>34</v>
      </c>
      <c r="F50" s="70">
        <v>2</v>
      </c>
      <c r="G50" s="41">
        <v>63</v>
      </c>
      <c r="H50" s="41">
        <v>677</v>
      </c>
      <c r="I50" s="42">
        <v>324995</v>
      </c>
      <c r="J50" s="42">
        <f t="shared" si="9"/>
        <v>480.05169867060562</v>
      </c>
      <c r="K50" s="42">
        <v>24900</v>
      </c>
      <c r="L50" s="43">
        <f t="shared" si="10"/>
        <v>7.6616563331743562E-2</v>
      </c>
      <c r="M50" s="42" t="s">
        <v>37</v>
      </c>
      <c r="N50" s="42">
        <v>0</v>
      </c>
      <c r="O50" s="42" t="s">
        <v>53</v>
      </c>
      <c r="P50" s="44">
        <v>7.0000000000000007E-2</v>
      </c>
      <c r="Q50" s="45">
        <f>5%*I50</f>
        <v>16249.75</v>
      </c>
      <c r="R50" s="46">
        <f t="shared" si="11"/>
        <v>3249.95</v>
      </c>
      <c r="S50" s="46">
        <f t="shared" si="12"/>
        <v>211246.75</v>
      </c>
    </row>
    <row r="51" spans="1:19" s="9" customFormat="1" ht="15" hidden="1" x14ac:dyDescent="0.2">
      <c r="A51" s="58" t="s">
        <v>32</v>
      </c>
      <c r="B51" s="58">
        <v>47</v>
      </c>
      <c r="C51" s="59" t="s">
        <v>61</v>
      </c>
      <c r="D51" s="40">
        <v>7</v>
      </c>
      <c r="E51" s="59" t="s">
        <v>34</v>
      </c>
      <c r="F51" s="40">
        <v>2</v>
      </c>
      <c r="G51" s="60">
        <v>62.91</v>
      </c>
      <c r="H51" s="60">
        <f>G51*10.7639</f>
        <v>677.15694899999994</v>
      </c>
      <c r="I51" s="61">
        <v>319995</v>
      </c>
      <c r="J51" s="61">
        <f t="shared" si="9"/>
        <v>472.55662143400679</v>
      </c>
      <c r="K51" s="61">
        <v>24900</v>
      </c>
      <c r="L51" s="62">
        <f t="shared" si="10"/>
        <v>7.7813715839309988E-2</v>
      </c>
      <c r="M51" s="61">
        <f>IF(F51=1,1800,(IF(F51=2,2000,(IF(F51=3,2200,0)))))</f>
        <v>2000</v>
      </c>
      <c r="N51" s="61">
        <v>0</v>
      </c>
      <c r="O51" s="61">
        <f>K51-M51</f>
        <v>22900</v>
      </c>
      <c r="P51" s="63">
        <f>O51/I51</f>
        <v>7.1563618181534089E-2</v>
      </c>
      <c r="Q51" s="64">
        <f>5%*I51</f>
        <v>15999.75</v>
      </c>
      <c r="R51" s="65">
        <f t="shared" si="11"/>
        <v>3199.95</v>
      </c>
      <c r="S51" s="65">
        <f t="shared" si="12"/>
        <v>207996.75</v>
      </c>
    </row>
    <row r="52" spans="1:19" s="9" customFormat="1" ht="15" hidden="1" x14ac:dyDescent="0.2">
      <c r="A52" s="58" t="s">
        <v>32</v>
      </c>
      <c r="B52" s="58">
        <v>48</v>
      </c>
      <c r="C52" s="59" t="s">
        <v>62</v>
      </c>
      <c r="D52" s="40">
        <v>8</v>
      </c>
      <c r="E52" s="59" t="s">
        <v>34</v>
      </c>
      <c r="F52" s="40">
        <v>2</v>
      </c>
      <c r="G52" s="60">
        <v>62.38</v>
      </c>
      <c r="H52" s="60">
        <f>G52*10.7639</f>
        <v>671.45208200000002</v>
      </c>
      <c r="I52" s="61">
        <v>322995</v>
      </c>
      <c r="J52" s="61">
        <f t="shared" si="9"/>
        <v>481.03953902104365</v>
      </c>
      <c r="K52" s="61">
        <v>24900</v>
      </c>
      <c r="L52" s="62">
        <f t="shared" si="10"/>
        <v>7.7090976640505265E-2</v>
      </c>
      <c r="M52" s="61">
        <f>IF(F52=1,1800,(IF(F52=2,2000,(IF(F52=3,2200,0)))))</f>
        <v>2000</v>
      </c>
      <c r="N52" s="61">
        <v>0</v>
      </c>
      <c r="O52" s="61">
        <f>K52-M52</f>
        <v>22900</v>
      </c>
      <c r="P52" s="63">
        <f>O52/I52</f>
        <v>7.0898930323998827E-2</v>
      </c>
      <c r="Q52" s="64">
        <f>5%*I52</f>
        <v>16149.75</v>
      </c>
      <c r="R52" s="65">
        <f t="shared" si="11"/>
        <v>3229.95</v>
      </c>
      <c r="S52" s="65">
        <f t="shared" si="12"/>
        <v>209946.75</v>
      </c>
    </row>
    <row r="53" spans="1:19" s="9" customFormat="1" ht="15" hidden="1" x14ac:dyDescent="0.2">
      <c r="A53" s="58" t="s">
        <v>32</v>
      </c>
      <c r="B53" s="58">
        <v>49</v>
      </c>
      <c r="C53" s="59" t="s">
        <v>62</v>
      </c>
      <c r="D53" s="59">
        <v>8</v>
      </c>
      <c r="E53" s="59" t="s">
        <v>34</v>
      </c>
      <c r="F53" s="59">
        <v>2</v>
      </c>
      <c r="G53" s="60">
        <v>62</v>
      </c>
      <c r="H53" s="60">
        <f>G53*10.7639</f>
        <v>667.36180000000002</v>
      </c>
      <c r="I53" s="61">
        <v>322995</v>
      </c>
      <c r="J53" s="61">
        <f t="shared" si="9"/>
        <v>483.98784587310809</v>
      </c>
      <c r="K53" s="61">
        <v>24900</v>
      </c>
      <c r="L53" s="62">
        <f t="shared" si="10"/>
        <v>7.7090976640505265E-2</v>
      </c>
      <c r="M53" s="61">
        <v>2000</v>
      </c>
      <c r="N53" s="61">
        <v>0</v>
      </c>
      <c r="O53" s="61">
        <f>K53-M53</f>
        <v>22900</v>
      </c>
      <c r="P53" s="63">
        <f>O53/I53</f>
        <v>7.0898930323998827E-2</v>
      </c>
      <c r="Q53" s="64">
        <f>5%*I53</f>
        <v>16149.75</v>
      </c>
      <c r="R53" s="65">
        <f t="shared" si="11"/>
        <v>3229.95</v>
      </c>
      <c r="S53" s="65">
        <f t="shared" si="12"/>
        <v>209946.75</v>
      </c>
    </row>
    <row r="54" spans="1:19" s="9" customFormat="1" ht="15" hidden="1" x14ac:dyDescent="0.2">
      <c r="A54" s="48" t="s">
        <v>32</v>
      </c>
      <c r="B54" s="58">
        <v>51</v>
      </c>
      <c r="C54" s="59" t="s">
        <v>62</v>
      </c>
      <c r="D54" s="59">
        <v>8</v>
      </c>
      <c r="E54" s="59" t="s">
        <v>34</v>
      </c>
      <c r="F54" s="59">
        <v>2</v>
      </c>
      <c r="G54" s="60">
        <v>61.67</v>
      </c>
      <c r="H54" s="60">
        <f>G54*10.7639</f>
        <v>663.80971299999999</v>
      </c>
      <c r="I54" s="61">
        <v>321995</v>
      </c>
      <c r="J54" s="61">
        <f t="shared" si="9"/>
        <v>485.07123908263753</v>
      </c>
      <c r="K54" s="61">
        <f>2000*12</f>
        <v>24000</v>
      </c>
      <c r="L54" s="62">
        <f t="shared" si="10"/>
        <v>7.4535318871411044E-2</v>
      </c>
      <c r="M54" s="61">
        <f>IF(F54=1,1800,(IF(F54=2,2000,(IF(F54=3,2200,0)))))</f>
        <v>2000</v>
      </c>
      <c r="N54" s="61">
        <v>0</v>
      </c>
      <c r="O54" s="61">
        <f>K54-M54-N54</f>
        <v>22000</v>
      </c>
      <c r="P54" s="63">
        <f>O54/I54</f>
        <v>6.8324042298793464E-2</v>
      </c>
      <c r="Q54" s="64">
        <f>I54*0.05</f>
        <v>16099.75</v>
      </c>
      <c r="R54" s="65">
        <f t="shared" si="11"/>
        <v>3219.95</v>
      </c>
      <c r="S54" s="65">
        <f t="shared" si="12"/>
        <v>209296.75</v>
      </c>
    </row>
    <row r="55" spans="1:19" s="9" customFormat="1" ht="15" hidden="1" x14ac:dyDescent="0.2">
      <c r="A55" s="58" t="s">
        <v>32</v>
      </c>
      <c r="B55" s="58">
        <v>52</v>
      </c>
      <c r="C55" s="59" t="s">
        <v>62</v>
      </c>
      <c r="D55" s="70">
        <v>8</v>
      </c>
      <c r="E55" s="59" t="s">
        <v>34</v>
      </c>
      <c r="F55" s="70">
        <v>2</v>
      </c>
      <c r="G55" s="60">
        <v>62</v>
      </c>
      <c r="H55" s="60">
        <v>664</v>
      </c>
      <c r="I55" s="61">
        <v>326995</v>
      </c>
      <c r="J55" s="61">
        <f t="shared" si="9"/>
        <v>492.46234939759034</v>
      </c>
      <c r="K55" s="61">
        <v>24900</v>
      </c>
      <c r="L55" s="62">
        <f t="shared" si="10"/>
        <v>7.6147953332619769E-2</v>
      </c>
      <c r="M55" s="61" t="s">
        <v>37</v>
      </c>
      <c r="N55" s="61">
        <v>0</v>
      </c>
      <c r="O55" s="61" t="s">
        <v>53</v>
      </c>
      <c r="P55" s="63">
        <v>7.0000000000000007E-2</v>
      </c>
      <c r="Q55" s="64">
        <f>5%*I55</f>
        <v>16349.75</v>
      </c>
      <c r="R55" s="65">
        <f t="shared" si="11"/>
        <v>3269.95</v>
      </c>
      <c r="S55" s="65">
        <f t="shared" si="12"/>
        <v>212546.75</v>
      </c>
    </row>
    <row r="56" spans="1:19" s="9" customFormat="1" ht="15" hidden="1" x14ac:dyDescent="0.2">
      <c r="A56" s="58" t="s">
        <v>32</v>
      </c>
      <c r="B56" s="58">
        <v>53</v>
      </c>
      <c r="C56" s="59" t="s">
        <v>62</v>
      </c>
      <c r="D56" s="57">
        <v>8</v>
      </c>
      <c r="E56" s="59" t="s">
        <v>34</v>
      </c>
      <c r="F56" s="57">
        <v>3</v>
      </c>
      <c r="G56" s="60">
        <v>63</v>
      </c>
      <c r="H56" s="60">
        <f>G56*10.7639</f>
        <v>678.12569999999994</v>
      </c>
      <c r="I56" s="61">
        <v>322995</v>
      </c>
      <c r="J56" s="61">
        <f t="shared" si="9"/>
        <v>476.30549911321754</v>
      </c>
      <c r="K56" s="61">
        <v>24900</v>
      </c>
      <c r="L56" s="62">
        <f t="shared" si="10"/>
        <v>7.7090976640505265E-2</v>
      </c>
      <c r="M56" s="61">
        <v>2000</v>
      </c>
      <c r="N56" s="61">
        <v>0</v>
      </c>
      <c r="O56" s="61">
        <f>K56-M56</f>
        <v>22900</v>
      </c>
      <c r="P56" s="63">
        <f>O56/I56</f>
        <v>7.0898930323998827E-2</v>
      </c>
      <c r="Q56" s="64">
        <f>5%*I56</f>
        <v>16149.75</v>
      </c>
      <c r="R56" s="65">
        <f t="shared" si="11"/>
        <v>3229.95</v>
      </c>
      <c r="S56" s="65">
        <f t="shared" si="12"/>
        <v>209946.75</v>
      </c>
    </row>
    <row r="57" spans="1:19" s="9" customFormat="1" ht="15" hidden="1" x14ac:dyDescent="0.2">
      <c r="A57" s="58" t="s">
        <v>32</v>
      </c>
      <c r="B57" s="58">
        <v>54</v>
      </c>
      <c r="C57" s="59" t="s">
        <v>62</v>
      </c>
      <c r="D57" s="40">
        <v>8</v>
      </c>
      <c r="E57" s="59" t="s">
        <v>34</v>
      </c>
      <c r="F57" s="40">
        <v>2</v>
      </c>
      <c r="G57" s="60">
        <v>63</v>
      </c>
      <c r="H57" s="60">
        <v>677</v>
      </c>
      <c r="I57" s="61">
        <v>322995</v>
      </c>
      <c r="J57" s="61" t="s">
        <v>63</v>
      </c>
      <c r="K57" s="61">
        <v>24900</v>
      </c>
      <c r="L57" s="62">
        <f t="shared" si="10"/>
        <v>7.7090976640505265E-2</v>
      </c>
      <c r="M57" s="61" t="s">
        <v>37</v>
      </c>
      <c r="N57" s="61" t="s">
        <v>38</v>
      </c>
      <c r="O57" s="61" t="s">
        <v>39</v>
      </c>
      <c r="P57" s="63">
        <v>6.8000000000000005E-2</v>
      </c>
      <c r="Q57" s="64" t="s">
        <v>64</v>
      </c>
      <c r="R57" s="65" t="s">
        <v>65</v>
      </c>
      <c r="S57" s="65" t="s">
        <v>66</v>
      </c>
    </row>
    <row r="58" spans="1:19" s="9" customFormat="1" ht="15" hidden="1" x14ac:dyDescent="0.2">
      <c r="A58" s="48" t="s">
        <v>32</v>
      </c>
      <c r="B58" s="58">
        <v>55</v>
      </c>
      <c r="C58" s="59" t="s">
        <v>67</v>
      </c>
      <c r="D58" s="59">
        <v>9</v>
      </c>
      <c r="E58" s="59" t="s">
        <v>34</v>
      </c>
      <c r="F58" s="59">
        <v>2</v>
      </c>
      <c r="G58" s="60">
        <v>62.38</v>
      </c>
      <c r="H58" s="60">
        <f>G58*10.7639</f>
        <v>671.45208200000002</v>
      </c>
      <c r="I58" s="61">
        <v>336995</v>
      </c>
      <c r="J58" s="61">
        <f>I58/H58</f>
        <v>501.88987276086812</v>
      </c>
      <c r="K58" s="61">
        <f>2000*12</f>
        <v>24000</v>
      </c>
      <c r="L58" s="62">
        <f t="shared" si="10"/>
        <v>7.1217673852727786E-2</v>
      </c>
      <c r="M58" s="61">
        <f>IF(F58=1,1800,(IF(F58=2,2000,(IF(F58=3,2200,0)))))</f>
        <v>2000</v>
      </c>
      <c r="N58" s="61">
        <v>0</v>
      </c>
      <c r="O58" s="61">
        <f>K58-M58-N58</f>
        <v>22000</v>
      </c>
      <c r="P58" s="63">
        <f>O58/I58</f>
        <v>6.5282867698333802E-2</v>
      </c>
      <c r="Q58" s="64">
        <f>I58*0.05</f>
        <v>16849.75</v>
      </c>
      <c r="R58" s="65">
        <f t="shared" ref="R58:R68" si="13">(I58*0.3)/30</f>
        <v>3369.95</v>
      </c>
      <c r="S58" s="65">
        <f>I58-Q58-R58*30</f>
        <v>219046.75</v>
      </c>
    </row>
    <row r="59" spans="1:19" s="9" customFormat="1" ht="15" x14ac:dyDescent="0.2">
      <c r="A59" s="71" t="s">
        <v>43</v>
      </c>
      <c r="B59" s="71">
        <v>60</v>
      </c>
      <c r="C59" s="57" t="s">
        <v>67</v>
      </c>
      <c r="D59" s="40">
        <v>9</v>
      </c>
      <c r="E59" s="57" t="s">
        <v>34</v>
      </c>
      <c r="F59" s="40">
        <v>2</v>
      </c>
      <c r="G59" s="72">
        <v>63</v>
      </c>
      <c r="H59" s="72">
        <f>G59*10.7639</f>
        <v>678.12569999999994</v>
      </c>
      <c r="I59" s="73">
        <v>326995</v>
      </c>
      <c r="J59" s="73">
        <f>I59/H59</f>
        <v>482.20411053584905</v>
      </c>
      <c r="K59" s="73">
        <v>25500</v>
      </c>
      <c r="L59" s="74">
        <f t="shared" si="10"/>
        <v>7.7982843774369634E-2</v>
      </c>
      <c r="M59" s="73">
        <v>2000</v>
      </c>
      <c r="N59" s="73">
        <v>0</v>
      </c>
      <c r="O59" s="73">
        <f>K59-M59</f>
        <v>23500</v>
      </c>
      <c r="P59" s="75">
        <f>O59/I59</f>
        <v>7.1866542301870062E-2</v>
      </c>
      <c r="Q59" s="76">
        <f>5%*I59</f>
        <v>16349.75</v>
      </c>
      <c r="R59" s="77">
        <f t="shared" si="13"/>
        <v>3269.95</v>
      </c>
      <c r="S59" s="77">
        <f>I59-Q59-R59*30</f>
        <v>212546.75</v>
      </c>
    </row>
    <row r="60" spans="1:19" s="9" customFormat="1" ht="15" hidden="1" x14ac:dyDescent="0.2">
      <c r="A60" s="48" t="s">
        <v>32</v>
      </c>
      <c r="B60" s="58">
        <v>61</v>
      </c>
      <c r="C60" s="59" t="s">
        <v>67</v>
      </c>
      <c r="D60" s="40">
        <v>9</v>
      </c>
      <c r="E60" s="59" t="s">
        <v>34</v>
      </c>
      <c r="F60" s="40">
        <v>2</v>
      </c>
      <c r="G60" s="60">
        <v>62.91</v>
      </c>
      <c r="H60" s="60">
        <f>G60*10.7639</f>
        <v>677.15694899999994</v>
      </c>
      <c r="I60" s="61">
        <v>326995</v>
      </c>
      <c r="J60" s="61">
        <f>I60/H60</f>
        <v>482.89395904877591</v>
      </c>
      <c r="K60" s="61">
        <f>2000*12</f>
        <v>24000</v>
      </c>
      <c r="L60" s="62">
        <f t="shared" si="10"/>
        <v>7.3395617669994959E-2</v>
      </c>
      <c r="M60" s="61">
        <f>IF(F60=1,1800,(IF(F60=2,2000,(IF(F60=3,2200,0)))))</f>
        <v>2000</v>
      </c>
      <c r="N60" s="61">
        <v>0</v>
      </c>
      <c r="O60" s="61">
        <f>K60-M60-N60</f>
        <v>22000</v>
      </c>
      <c r="P60" s="63">
        <f>O60/I60</f>
        <v>6.7279316197495373E-2</v>
      </c>
      <c r="Q60" s="64">
        <f>I60*0.05</f>
        <v>16349.75</v>
      </c>
      <c r="R60" s="65">
        <f t="shared" si="13"/>
        <v>3269.95</v>
      </c>
      <c r="S60" s="65">
        <f>I60-Q60-R60*30</f>
        <v>212546.75</v>
      </c>
    </row>
    <row r="61" spans="1:19" s="9" customFormat="1" ht="15" hidden="1" x14ac:dyDescent="0.2">
      <c r="A61" s="48" t="s">
        <v>32</v>
      </c>
      <c r="B61" s="58">
        <v>63</v>
      </c>
      <c r="C61" s="59" t="s">
        <v>68</v>
      </c>
      <c r="D61" s="40">
        <v>1</v>
      </c>
      <c r="E61" s="59" t="s">
        <v>34</v>
      </c>
      <c r="F61" s="40">
        <v>2</v>
      </c>
      <c r="G61" s="60">
        <v>62.38</v>
      </c>
      <c r="H61" s="60">
        <f>G61*10.7639</f>
        <v>671.45208200000002</v>
      </c>
      <c r="I61" s="61">
        <v>329995</v>
      </c>
      <c r="J61" s="61">
        <f>I61/H61</f>
        <v>491.46470589095588</v>
      </c>
      <c r="K61" s="61">
        <f>2000*12</f>
        <v>24000</v>
      </c>
      <c r="L61" s="62">
        <f t="shared" si="10"/>
        <v>7.2728374672343526E-2</v>
      </c>
      <c r="M61" s="61">
        <f>IF(F61=1,1800,(IF(F61=2,2000,(IF(F61=3,2200,0)))))</f>
        <v>2000</v>
      </c>
      <c r="N61" s="61">
        <v>0</v>
      </c>
      <c r="O61" s="61">
        <f>K61-M61-N61</f>
        <v>22000</v>
      </c>
      <c r="P61" s="63">
        <f>O61/I61</f>
        <v>6.6667676782981564E-2</v>
      </c>
      <c r="Q61" s="64">
        <f>I61*0.05</f>
        <v>16499.75</v>
      </c>
      <c r="R61" s="65">
        <f t="shared" si="13"/>
        <v>3299.95</v>
      </c>
      <c r="S61" s="65">
        <f>I61-Q61-R61*30</f>
        <v>214496.75</v>
      </c>
    </row>
    <row r="62" spans="1:19" s="9" customFormat="1" ht="15" hidden="1" x14ac:dyDescent="0.2">
      <c r="A62" s="67" t="s">
        <v>32</v>
      </c>
      <c r="B62" s="67">
        <v>64</v>
      </c>
      <c r="C62" s="68" t="s">
        <v>68</v>
      </c>
      <c r="D62" s="40"/>
      <c r="E62" s="68" t="s">
        <v>35</v>
      </c>
      <c r="F62" s="47"/>
      <c r="G62" s="50">
        <v>45</v>
      </c>
      <c r="H62" s="50">
        <v>482</v>
      </c>
      <c r="I62" s="51">
        <v>244995</v>
      </c>
      <c r="J62" s="51" t="s">
        <v>69</v>
      </c>
      <c r="K62" s="51">
        <v>17400</v>
      </c>
      <c r="L62" s="69">
        <v>7.0999999999999994E-2</v>
      </c>
      <c r="M62" s="51">
        <v>1800</v>
      </c>
      <c r="N62" s="51">
        <v>0</v>
      </c>
      <c r="O62" s="51">
        <f>K62-M62-N62</f>
        <v>15600</v>
      </c>
      <c r="P62" s="53">
        <f>O62/I62</f>
        <v>6.3674768872834145E-2</v>
      </c>
      <c r="Q62" s="54">
        <f>5%*I62</f>
        <v>12249.75</v>
      </c>
      <c r="R62" s="55">
        <f t="shared" si="13"/>
        <v>2449.9499999999998</v>
      </c>
      <c r="S62" s="55" t="s">
        <v>70</v>
      </c>
    </row>
    <row r="63" spans="1:19" s="9" customFormat="1" ht="15" x14ac:dyDescent="0.2">
      <c r="A63" s="39" t="s">
        <v>45</v>
      </c>
      <c r="B63" s="39">
        <v>66</v>
      </c>
      <c r="C63" s="40" t="s">
        <v>68</v>
      </c>
      <c r="D63" s="70">
        <v>1</v>
      </c>
      <c r="E63" s="40" t="s">
        <v>34</v>
      </c>
      <c r="F63" s="70">
        <v>2</v>
      </c>
      <c r="G63" s="41">
        <v>62</v>
      </c>
      <c r="H63" s="41">
        <v>664</v>
      </c>
      <c r="I63" s="42">
        <v>333995</v>
      </c>
      <c r="J63" s="42">
        <f t="shared" ref="J63:J68" si="14">I63/H63</f>
        <v>503.00451807228916</v>
      </c>
      <c r="K63" s="42">
        <v>25500</v>
      </c>
      <c r="L63" s="43">
        <f t="shared" ref="L63:L68" si="15">K63/I63</f>
        <v>7.6348448330064822E-2</v>
      </c>
      <c r="M63" s="42" t="s">
        <v>37</v>
      </c>
      <c r="N63" s="42">
        <v>0</v>
      </c>
      <c r="O63" s="42" t="s">
        <v>71</v>
      </c>
      <c r="P63" s="44">
        <v>7.0000000000000007E-2</v>
      </c>
      <c r="Q63" s="45">
        <f>5%*I63</f>
        <v>16699.75</v>
      </c>
      <c r="R63" s="46">
        <f t="shared" si="13"/>
        <v>3339.95</v>
      </c>
      <c r="S63" s="46">
        <f t="shared" ref="S63:S68" si="16">I63-Q63-R63*30</f>
        <v>217096.75</v>
      </c>
    </row>
    <row r="64" spans="1:19" s="9" customFormat="1" ht="15" hidden="1" x14ac:dyDescent="0.2">
      <c r="A64" s="58" t="s">
        <v>32</v>
      </c>
      <c r="B64" s="58">
        <v>67</v>
      </c>
      <c r="C64" s="59" t="s">
        <v>68</v>
      </c>
      <c r="D64" s="85">
        <v>1</v>
      </c>
      <c r="E64" s="59" t="s">
        <v>34</v>
      </c>
      <c r="F64" s="85">
        <v>2</v>
      </c>
      <c r="G64" s="60">
        <v>63</v>
      </c>
      <c r="H64" s="60">
        <f t="shared" ref="H64:H73" si="17">G64*10.7639</f>
        <v>678.12569999999994</v>
      </c>
      <c r="I64" s="61">
        <v>329995</v>
      </c>
      <c r="J64" s="61">
        <f t="shared" si="14"/>
        <v>486.62806910282274</v>
      </c>
      <c r="K64" s="61">
        <v>25500</v>
      </c>
      <c r="L64" s="62">
        <f t="shared" si="15"/>
        <v>7.7273898089364995E-2</v>
      </c>
      <c r="M64" s="61">
        <f>IF(F64=1,1800,(IF(F64=2,2000,(IF(F64=3,2200,0)))))</f>
        <v>2000</v>
      </c>
      <c r="N64" s="61">
        <v>0</v>
      </c>
      <c r="O64" s="61">
        <f>K64-M64</f>
        <v>23500</v>
      </c>
      <c r="P64" s="63">
        <f t="shared" ref="P64:P73" si="18">O64/I64</f>
        <v>7.1213200200003032E-2</v>
      </c>
      <c r="Q64" s="64">
        <f>5%*I64</f>
        <v>16499.75</v>
      </c>
      <c r="R64" s="65">
        <f t="shared" si="13"/>
        <v>3299.95</v>
      </c>
      <c r="S64" s="65">
        <f t="shared" si="16"/>
        <v>214496.75</v>
      </c>
    </row>
    <row r="65" spans="1:19" s="9" customFormat="1" ht="15" x14ac:dyDescent="0.2">
      <c r="A65" s="39" t="s">
        <v>45</v>
      </c>
      <c r="B65" s="39">
        <v>68</v>
      </c>
      <c r="C65" s="40" t="s">
        <v>68</v>
      </c>
      <c r="D65" s="40">
        <v>1</v>
      </c>
      <c r="E65" s="40" t="s">
        <v>34</v>
      </c>
      <c r="F65" s="40">
        <v>2</v>
      </c>
      <c r="G65" s="41">
        <v>63</v>
      </c>
      <c r="H65" s="41">
        <f t="shared" si="17"/>
        <v>678.12569999999994</v>
      </c>
      <c r="I65" s="42">
        <v>329995</v>
      </c>
      <c r="J65" s="42">
        <f t="shared" si="14"/>
        <v>486.62806910282274</v>
      </c>
      <c r="K65" s="42">
        <v>25500</v>
      </c>
      <c r="L65" s="43">
        <f t="shared" si="15"/>
        <v>7.7273898089364995E-2</v>
      </c>
      <c r="M65" s="42">
        <v>2000</v>
      </c>
      <c r="N65" s="42">
        <v>0</v>
      </c>
      <c r="O65" s="42">
        <f>K65-M65</f>
        <v>23500</v>
      </c>
      <c r="P65" s="44">
        <f t="shared" si="18"/>
        <v>7.1213200200003032E-2</v>
      </c>
      <c r="Q65" s="45">
        <f>5%*I65</f>
        <v>16499.75</v>
      </c>
      <c r="R65" s="46">
        <f t="shared" si="13"/>
        <v>3299.95</v>
      </c>
      <c r="S65" s="46">
        <f t="shared" si="16"/>
        <v>214496.75</v>
      </c>
    </row>
    <row r="66" spans="1:19" s="9" customFormat="1" ht="15" hidden="1" x14ac:dyDescent="0.2">
      <c r="A66" s="48" t="s">
        <v>32</v>
      </c>
      <c r="B66" s="58">
        <v>69</v>
      </c>
      <c r="C66" s="59" t="s">
        <v>72</v>
      </c>
      <c r="D66" s="57">
        <v>1</v>
      </c>
      <c r="E66" s="59" t="s">
        <v>34</v>
      </c>
      <c r="F66" s="57">
        <v>2</v>
      </c>
      <c r="G66" s="60">
        <v>62.38</v>
      </c>
      <c r="H66" s="60">
        <f t="shared" si="17"/>
        <v>671.45208200000002</v>
      </c>
      <c r="I66" s="61">
        <v>342995</v>
      </c>
      <c r="J66" s="61">
        <f t="shared" si="14"/>
        <v>510.82573007793576</v>
      </c>
      <c r="K66" s="61">
        <f>2000*12</f>
        <v>24000</v>
      </c>
      <c r="L66" s="62">
        <f t="shared" si="15"/>
        <v>6.997186547908861E-2</v>
      </c>
      <c r="M66" s="61">
        <f>IF(F66=1,1800,(IF(F66=2,2000,(IF(F66=3,2200,0)))))</f>
        <v>2000</v>
      </c>
      <c r="N66" s="61">
        <v>0</v>
      </c>
      <c r="O66" s="61">
        <f>K66-M66-N66</f>
        <v>22000</v>
      </c>
      <c r="P66" s="63">
        <f t="shared" si="18"/>
        <v>6.4140876689164558E-2</v>
      </c>
      <c r="Q66" s="64">
        <f>I66*0.05</f>
        <v>17149.75</v>
      </c>
      <c r="R66" s="65">
        <f t="shared" si="13"/>
        <v>3429.95</v>
      </c>
      <c r="S66" s="65">
        <f t="shared" si="16"/>
        <v>222946.75</v>
      </c>
    </row>
    <row r="67" spans="1:19" s="9" customFormat="1" ht="15" hidden="1" x14ac:dyDescent="0.2">
      <c r="A67" s="48" t="s">
        <v>32</v>
      </c>
      <c r="B67" s="49">
        <v>71</v>
      </c>
      <c r="C67" s="48" t="s">
        <v>72</v>
      </c>
      <c r="D67" s="48">
        <v>1</v>
      </c>
      <c r="E67" s="48" t="s">
        <v>35</v>
      </c>
      <c r="F67" s="48">
        <v>1</v>
      </c>
      <c r="G67" s="50">
        <v>44.8</v>
      </c>
      <c r="H67" s="50">
        <f t="shared" si="17"/>
        <v>482.22271999999992</v>
      </c>
      <c r="I67" s="51">
        <v>242995</v>
      </c>
      <c r="J67" s="51">
        <f t="shared" si="14"/>
        <v>503.90616186645047</v>
      </c>
      <c r="K67" s="51">
        <f>1350*12</f>
        <v>16200</v>
      </c>
      <c r="L67" s="52">
        <f t="shared" si="15"/>
        <v>6.6668038437004876E-2</v>
      </c>
      <c r="M67" s="51">
        <f>IF(F67=1,1800,(IF(F67=2,2000,(IF(F67=3,2200,0)))))</f>
        <v>1800</v>
      </c>
      <c r="N67" s="51">
        <v>0</v>
      </c>
      <c r="O67" s="51">
        <f>K67-M67-N67</f>
        <v>14400</v>
      </c>
      <c r="P67" s="53">
        <f t="shared" si="18"/>
        <v>5.9260478610670998E-2</v>
      </c>
      <c r="Q67" s="54">
        <f>I67*0.05</f>
        <v>12149.75</v>
      </c>
      <c r="R67" s="55">
        <f t="shared" si="13"/>
        <v>2429.9499999999998</v>
      </c>
      <c r="S67" s="55">
        <f t="shared" si="16"/>
        <v>157946.75</v>
      </c>
    </row>
    <row r="68" spans="1:19" s="9" customFormat="1" ht="15" hidden="1" x14ac:dyDescent="0.2">
      <c r="A68" s="58" t="s">
        <v>32</v>
      </c>
      <c r="B68" s="58">
        <v>72</v>
      </c>
      <c r="C68" s="59" t="s">
        <v>72</v>
      </c>
      <c r="D68" s="40">
        <v>1</v>
      </c>
      <c r="E68" s="59" t="s">
        <v>34</v>
      </c>
      <c r="F68" s="40">
        <v>2</v>
      </c>
      <c r="G68" s="60">
        <v>61.67</v>
      </c>
      <c r="H68" s="60">
        <f t="shared" si="17"/>
        <v>663.80971299999999</v>
      </c>
      <c r="I68" s="61">
        <v>341995</v>
      </c>
      <c r="J68" s="61">
        <f t="shared" si="14"/>
        <v>515.20035531628321</v>
      </c>
      <c r="K68" s="61">
        <v>25500</v>
      </c>
      <c r="L68" s="62">
        <f t="shared" si="15"/>
        <v>7.4562493603707661E-2</v>
      </c>
      <c r="M68" s="61">
        <f>IF(F68=1,1800,(IF(F68=2,2000,(IF(F68=3,2200,0)))))</f>
        <v>2000</v>
      </c>
      <c r="N68" s="61">
        <v>0</v>
      </c>
      <c r="O68" s="61">
        <f>K68-M68-N68</f>
        <v>23500</v>
      </c>
      <c r="P68" s="63">
        <f t="shared" si="18"/>
        <v>6.871445488969137E-2</v>
      </c>
      <c r="Q68" s="64">
        <f>I68*0.05</f>
        <v>17099.75</v>
      </c>
      <c r="R68" s="65">
        <f t="shared" si="13"/>
        <v>3419.95</v>
      </c>
      <c r="S68" s="65">
        <f t="shared" si="16"/>
        <v>222296.75</v>
      </c>
    </row>
    <row r="69" spans="1:19" s="9" customFormat="1" ht="15" x14ac:dyDescent="0.2">
      <c r="A69" s="39" t="s">
        <v>45</v>
      </c>
      <c r="B69" s="39">
        <v>74</v>
      </c>
      <c r="C69" s="40" t="s">
        <v>72</v>
      </c>
      <c r="D69" s="70">
        <v>1</v>
      </c>
      <c r="E69" s="40" t="s">
        <v>34</v>
      </c>
      <c r="F69" s="70">
        <v>2</v>
      </c>
      <c r="G69" s="41">
        <v>63</v>
      </c>
      <c r="H69" s="41">
        <f t="shared" si="17"/>
        <v>678.12569999999994</v>
      </c>
      <c r="I69" s="42">
        <v>332995</v>
      </c>
      <c r="J69" s="42">
        <f t="shared" ref="J69:J70" si="19">I69/H69</f>
        <v>491.05202766979636</v>
      </c>
      <c r="K69" s="42">
        <v>25500</v>
      </c>
      <c r="L69" s="43">
        <f t="shared" ref="L69:L70" si="20">K69/I69</f>
        <v>7.6577726392288173E-2</v>
      </c>
      <c r="M69" s="42">
        <v>2000</v>
      </c>
      <c r="N69" s="42">
        <v>0</v>
      </c>
      <c r="O69" s="42">
        <f>K69-M69</f>
        <v>23500</v>
      </c>
      <c r="P69" s="44">
        <f t="shared" si="18"/>
        <v>7.0571630204657732E-2</v>
      </c>
      <c r="Q69" s="45">
        <f t="shared" ref="Q69:Q70" si="21">5%*I69</f>
        <v>16649.75</v>
      </c>
      <c r="R69" s="46">
        <f t="shared" ref="R69:R70" si="22">(I69*0.3)/30</f>
        <v>3329.95</v>
      </c>
      <c r="S69" s="46">
        <f t="shared" ref="S69:S70" si="23">I69-Q69-R69*30</f>
        <v>216446.75</v>
      </c>
    </row>
    <row r="70" spans="1:19" s="9" customFormat="1" ht="15" x14ac:dyDescent="0.2">
      <c r="A70" s="39" t="s">
        <v>45</v>
      </c>
      <c r="B70" s="39">
        <v>75</v>
      </c>
      <c r="C70" s="40" t="s">
        <v>72</v>
      </c>
      <c r="D70" s="40">
        <v>2</v>
      </c>
      <c r="E70" s="40" t="s">
        <v>34</v>
      </c>
      <c r="F70" s="40">
        <v>2</v>
      </c>
      <c r="G70" s="41">
        <v>63</v>
      </c>
      <c r="H70" s="41">
        <f t="shared" si="17"/>
        <v>678.12569999999994</v>
      </c>
      <c r="I70" s="42">
        <v>332995</v>
      </c>
      <c r="J70" s="42">
        <f t="shared" si="19"/>
        <v>491.05202766979636</v>
      </c>
      <c r="K70" s="42">
        <v>25500</v>
      </c>
      <c r="L70" s="43">
        <f t="shared" si="20"/>
        <v>7.6577726392288173E-2</v>
      </c>
      <c r="M70" s="42">
        <v>2000</v>
      </c>
      <c r="N70" s="42">
        <v>0</v>
      </c>
      <c r="O70" s="42">
        <f>K70-M70</f>
        <v>23500</v>
      </c>
      <c r="P70" s="44">
        <f t="shared" si="18"/>
        <v>7.0571630204657732E-2</v>
      </c>
      <c r="Q70" s="45">
        <f t="shared" si="21"/>
        <v>16649.75</v>
      </c>
      <c r="R70" s="46">
        <f t="shared" si="22"/>
        <v>3329.95</v>
      </c>
      <c r="S70" s="46">
        <f t="shared" si="23"/>
        <v>216446.75</v>
      </c>
    </row>
    <row r="71" spans="1:19" s="9" customFormat="1" ht="15" hidden="1" x14ac:dyDescent="0.2">
      <c r="A71" s="58" t="s">
        <v>32</v>
      </c>
      <c r="B71" s="58">
        <v>76</v>
      </c>
      <c r="C71" s="59" t="s">
        <v>73</v>
      </c>
      <c r="D71" s="70">
        <v>1</v>
      </c>
      <c r="E71" s="59" t="s">
        <v>34</v>
      </c>
      <c r="F71" s="70">
        <v>2</v>
      </c>
      <c r="G71" s="60">
        <v>62</v>
      </c>
      <c r="H71" s="60">
        <f t="shared" si="17"/>
        <v>667.36180000000002</v>
      </c>
      <c r="I71" s="61">
        <v>336995</v>
      </c>
      <c r="J71" s="61">
        <f t="shared" ref="J71:J79" si="24">I71/H71</f>
        <v>504.9659719810154</v>
      </c>
      <c r="K71" s="61">
        <v>25500</v>
      </c>
      <c r="L71" s="62">
        <f t="shared" ref="L71:L79" si="25">K71/I71</f>
        <v>7.5668778468523268E-2</v>
      </c>
      <c r="M71" s="61">
        <f>IF(F71=1,1800,(IF(F71=2,2000,(IF(F71=3,2200,0)))))</f>
        <v>2000</v>
      </c>
      <c r="N71" s="61">
        <v>0</v>
      </c>
      <c r="O71" s="61">
        <f>K71-M71</f>
        <v>23500</v>
      </c>
      <c r="P71" s="63">
        <f t="shared" si="18"/>
        <v>6.9733972314129283E-2</v>
      </c>
      <c r="Q71" s="64">
        <f t="shared" ref="Q71:Q76" si="26">5%*I71</f>
        <v>16849.75</v>
      </c>
      <c r="R71" s="65">
        <f t="shared" ref="R71:R79" si="27">(I71*0.3)/30</f>
        <v>3369.95</v>
      </c>
      <c r="S71" s="65">
        <f t="shared" ref="S71:S79" si="28">I71-Q71-R71*30</f>
        <v>219046.75</v>
      </c>
    </row>
    <row r="72" spans="1:19" s="9" customFormat="1" ht="15" x14ac:dyDescent="0.2">
      <c r="A72" s="39" t="s">
        <v>45</v>
      </c>
      <c r="B72" s="39">
        <v>77</v>
      </c>
      <c r="C72" s="40" t="s">
        <v>73</v>
      </c>
      <c r="D72" s="40">
        <v>1</v>
      </c>
      <c r="E72" s="40" t="s">
        <v>34</v>
      </c>
      <c r="F72" s="40">
        <v>2</v>
      </c>
      <c r="G72" s="41">
        <v>62</v>
      </c>
      <c r="H72" s="41">
        <f t="shared" si="17"/>
        <v>667.36180000000002</v>
      </c>
      <c r="I72" s="42">
        <v>336995</v>
      </c>
      <c r="J72" s="42">
        <f t="shared" si="24"/>
        <v>504.9659719810154</v>
      </c>
      <c r="K72" s="42">
        <v>25500</v>
      </c>
      <c r="L72" s="43">
        <f t="shared" si="25"/>
        <v>7.5668778468523268E-2</v>
      </c>
      <c r="M72" s="42">
        <v>2000</v>
      </c>
      <c r="N72" s="42">
        <v>0</v>
      </c>
      <c r="O72" s="42">
        <f>K72-M72</f>
        <v>23500</v>
      </c>
      <c r="P72" s="44">
        <f t="shared" si="18"/>
        <v>6.9733972314129283E-2</v>
      </c>
      <c r="Q72" s="45">
        <f t="shared" si="26"/>
        <v>16849.75</v>
      </c>
      <c r="R72" s="46">
        <f t="shared" si="27"/>
        <v>3369.95</v>
      </c>
      <c r="S72" s="46">
        <f t="shared" si="28"/>
        <v>219046.75</v>
      </c>
    </row>
    <row r="73" spans="1:19" s="9" customFormat="1" ht="15" hidden="1" x14ac:dyDescent="0.2">
      <c r="A73" s="58" t="s">
        <v>32</v>
      </c>
      <c r="B73" s="58">
        <v>79</v>
      </c>
      <c r="C73" s="59" t="s">
        <v>73</v>
      </c>
      <c r="D73" s="40">
        <v>1</v>
      </c>
      <c r="E73" s="59" t="s">
        <v>34</v>
      </c>
      <c r="F73" s="40">
        <v>2</v>
      </c>
      <c r="G73" s="60">
        <v>61.67</v>
      </c>
      <c r="H73" s="60">
        <f t="shared" si="17"/>
        <v>663.80971299999999</v>
      </c>
      <c r="I73" s="61">
        <v>334995</v>
      </c>
      <c r="J73" s="61">
        <f t="shared" si="24"/>
        <v>504.65516463450723</v>
      </c>
      <c r="K73" s="61">
        <v>25500</v>
      </c>
      <c r="L73" s="62">
        <f t="shared" si="25"/>
        <v>7.6120539112524074E-2</v>
      </c>
      <c r="M73" s="61">
        <f>IF(F73=1,1800,(IF(F73=2,2000,(IF(F73=3,2200,0)))))</f>
        <v>2000</v>
      </c>
      <c r="N73" s="61">
        <v>0</v>
      </c>
      <c r="O73" s="61">
        <f>K73-M73</f>
        <v>23500</v>
      </c>
      <c r="P73" s="63">
        <f t="shared" si="18"/>
        <v>7.0150300750757469E-2</v>
      </c>
      <c r="Q73" s="64">
        <f t="shared" si="26"/>
        <v>16749.75</v>
      </c>
      <c r="R73" s="65">
        <f t="shared" si="27"/>
        <v>3349.95</v>
      </c>
      <c r="S73" s="65">
        <f t="shared" si="28"/>
        <v>217746.75</v>
      </c>
    </row>
    <row r="74" spans="1:19" s="9" customFormat="1" ht="15" x14ac:dyDescent="0.2">
      <c r="A74" s="58" t="s">
        <v>74</v>
      </c>
      <c r="B74" s="58">
        <v>80</v>
      </c>
      <c r="C74" s="59" t="s">
        <v>73</v>
      </c>
      <c r="D74" s="70">
        <v>1</v>
      </c>
      <c r="E74" s="59" t="s">
        <v>34</v>
      </c>
      <c r="F74" s="70">
        <v>2</v>
      </c>
      <c r="G74" s="60">
        <v>62</v>
      </c>
      <c r="H74" s="60">
        <v>664</v>
      </c>
      <c r="I74" s="61">
        <v>339995</v>
      </c>
      <c r="J74" s="61">
        <f t="shared" si="24"/>
        <v>512.04066265060237</v>
      </c>
      <c r="K74" s="61">
        <v>25500</v>
      </c>
      <c r="L74" s="62">
        <f t="shared" si="25"/>
        <v>7.5001102957396426E-2</v>
      </c>
      <c r="M74" s="61" t="s">
        <v>37</v>
      </c>
      <c r="N74" s="61">
        <v>0</v>
      </c>
      <c r="O74" s="61" t="s">
        <v>71</v>
      </c>
      <c r="P74" s="63">
        <v>6.9000000000000006E-2</v>
      </c>
      <c r="Q74" s="64">
        <f t="shared" si="26"/>
        <v>16999.75</v>
      </c>
      <c r="R74" s="65">
        <f t="shared" si="27"/>
        <v>3399.95</v>
      </c>
      <c r="S74" s="65">
        <f t="shared" si="28"/>
        <v>220996.75</v>
      </c>
    </row>
    <row r="75" spans="1:19" s="9" customFormat="1" ht="15" hidden="1" x14ac:dyDescent="0.2">
      <c r="A75" s="58" t="s">
        <v>32</v>
      </c>
      <c r="B75" s="58">
        <v>81</v>
      </c>
      <c r="C75" s="59" t="s">
        <v>73</v>
      </c>
      <c r="D75" s="40">
        <v>1</v>
      </c>
      <c r="E75" s="59" t="s">
        <v>34</v>
      </c>
      <c r="F75" s="40">
        <v>2</v>
      </c>
      <c r="G75" s="60">
        <v>62.91</v>
      </c>
      <c r="H75" s="60">
        <f>G75*10.7639</f>
        <v>677.15694899999994</v>
      </c>
      <c r="I75" s="61">
        <v>336995</v>
      </c>
      <c r="J75" s="61">
        <f t="shared" si="24"/>
        <v>497.66158421273178</v>
      </c>
      <c r="K75" s="61">
        <v>25500</v>
      </c>
      <c r="L75" s="62">
        <f t="shared" si="25"/>
        <v>7.5668778468523268E-2</v>
      </c>
      <c r="M75" s="61">
        <f>IF(F75=1,1800,(IF(F75=2,2000,(IF(F75=3,2200,0)))))</f>
        <v>2000</v>
      </c>
      <c r="N75" s="61">
        <v>0</v>
      </c>
      <c r="O75" s="61">
        <f>K75-M75</f>
        <v>23500</v>
      </c>
      <c r="P75" s="63">
        <f>O75/I75</f>
        <v>6.9733972314129283E-2</v>
      </c>
      <c r="Q75" s="64">
        <f t="shared" si="26"/>
        <v>16849.75</v>
      </c>
      <c r="R75" s="65">
        <f t="shared" si="27"/>
        <v>3369.95</v>
      </c>
      <c r="S75" s="65">
        <f t="shared" si="28"/>
        <v>219046.75</v>
      </c>
    </row>
    <row r="76" spans="1:19" s="9" customFormat="1" ht="15" x14ac:dyDescent="0.2">
      <c r="A76" s="71" t="s">
        <v>43</v>
      </c>
      <c r="B76" s="71">
        <v>82</v>
      </c>
      <c r="C76" s="57" t="s">
        <v>73</v>
      </c>
      <c r="D76" s="40">
        <v>1</v>
      </c>
      <c r="E76" s="57" t="s">
        <v>34</v>
      </c>
      <c r="F76" s="40">
        <v>2</v>
      </c>
      <c r="G76" s="72">
        <v>63</v>
      </c>
      <c r="H76" s="72">
        <f>G76*10.7639</f>
        <v>678.12569999999994</v>
      </c>
      <c r="I76" s="73">
        <v>336995</v>
      </c>
      <c r="J76" s="73">
        <f t="shared" si="24"/>
        <v>496.95063909242788</v>
      </c>
      <c r="K76" s="73">
        <v>25500</v>
      </c>
      <c r="L76" s="74">
        <f t="shared" si="25"/>
        <v>7.5668778468523268E-2</v>
      </c>
      <c r="M76" s="73">
        <v>2000</v>
      </c>
      <c r="N76" s="73">
        <v>0</v>
      </c>
      <c r="O76" s="73">
        <f>K76-M76</f>
        <v>23500</v>
      </c>
      <c r="P76" s="75">
        <f>O76/I76</f>
        <v>6.9733972314129283E-2</v>
      </c>
      <c r="Q76" s="76">
        <f t="shared" si="26"/>
        <v>16849.75</v>
      </c>
      <c r="R76" s="77">
        <f t="shared" si="27"/>
        <v>3369.95</v>
      </c>
      <c r="S76" s="77">
        <f t="shared" si="28"/>
        <v>219046.75</v>
      </c>
    </row>
    <row r="77" spans="1:19" s="9" customFormat="1" ht="15" hidden="1" x14ac:dyDescent="0.2">
      <c r="A77" s="48" t="s">
        <v>32</v>
      </c>
      <c r="B77" s="58">
        <v>83</v>
      </c>
      <c r="C77" s="59" t="s">
        <v>75</v>
      </c>
      <c r="D77" s="40">
        <v>1</v>
      </c>
      <c r="E77" s="59" t="s">
        <v>34</v>
      </c>
      <c r="F77" s="40">
        <v>2</v>
      </c>
      <c r="G77" s="60">
        <v>62.38</v>
      </c>
      <c r="H77" s="60">
        <f>G77*10.7639</f>
        <v>671.45208200000002</v>
      </c>
      <c r="I77" s="61">
        <v>349995</v>
      </c>
      <c r="J77" s="61">
        <f t="shared" si="24"/>
        <v>521.25089694784799</v>
      </c>
      <c r="K77" s="61">
        <f>2000*12</f>
        <v>24000</v>
      </c>
      <c r="L77" s="62">
        <f t="shared" si="25"/>
        <v>6.8572408177259681E-2</v>
      </c>
      <c r="M77" s="61">
        <f>IF(F77=1,1800,(IF(F77=2,2000,(IF(F77=3,2200,0)))))</f>
        <v>2000</v>
      </c>
      <c r="N77" s="61">
        <v>0</v>
      </c>
      <c r="O77" s="61">
        <f>K77-M77-N77</f>
        <v>22000</v>
      </c>
      <c r="P77" s="63">
        <f>O77/I77</f>
        <v>6.2858040829154707E-2</v>
      </c>
      <c r="Q77" s="64">
        <f>I77*0.05</f>
        <v>17499.75</v>
      </c>
      <c r="R77" s="65">
        <f t="shared" si="27"/>
        <v>3499.95</v>
      </c>
      <c r="S77" s="65">
        <f t="shared" si="28"/>
        <v>227496.75</v>
      </c>
    </row>
    <row r="78" spans="1:19" s="9" customFormat="1" ht="15" hidden="1" x14ac:dyDescent="0.2">
      <c r="A78" s="48" t="s">
        <v>32</v>
      </c>
      <c r="B78" s="49">
        <v>85</v>
      </c>
      <c r="C78" s="48" t="s">
        <v>75</v>
      </c>
      <c r="D78" s="48">
        <v>1</v>
      </c>
      <c r="E78" s="48" t="s">
        <v>35</v>
      </c>
      <c r="F78" s="48">
        <v>1</v>
      </c>
      <c r="G78" s="50">
        <v>44.8</v>
      </c>
      <c r="H78" s="50">
        <f>G78*10.7639</f>
        <v>482.22271999999992</v>
      </c>
      <c r="I78" s="51">
        <v>246995</v>
      </c>
      <c r="J78" s="51">
        <f t="shared" si="24"/>
        <v>512.20108417952611</v>
      </c>
      <c r="K78" s="51">
        <f>1350*12</f>
        <v>16200</v>
      </c>
      <c r="L78" s="52">
        <f t="shared" si="25"/>
        <v>6.558837223425576E-2</v>
      </c>
      <c r="M78" s="51">
        <f>IF(F78=1,1800,(IF(F78=2,2000,(IF(F78=3,2200,0)))))</f>
        <v>1800</v>
      </c>
      <c r="N78" s="51">
        <v>0</v>
      </c>
      <c r="O78" s="51">
        <f>K78-M78-N78</f>
        <v>14400</v>
      </c>
      <c r="P78" s="53">
        <f>O78/I78</f>
        <v>5.8300775319338451E-2</v>
      </c>
      <c r="Q78" s="54">
        <f>I78*0.05</f>
        <v>12349.75</v>
      </c>
      <c r="R78" s="55">
        <f t="shared" si="27"/>
        <v>2469.9499999999998</v>
      </c>
      <c r="S78" s="55">
        <f t="shared" si="28"/>
        <v>160546.75</v>
      </c>
    </row>
    <row r="79" spans="1:19" s="9" customFormat="1" ht="15" x14ac:dyDescent="0.2">
      <c r="A79" s="39" t="s">
        <v>45</v>
      </c>
      <c r="B79" s="39">
        <v>86</v>
      </c>
      <c r="C79" s="40" t="s">
        <v>75</v>
      </c>
      <c r="D79" s="70">
        <v>1</v>
      </c>
      <c r="E79" s="40" t="s">
        <v>34</v>
      </c>
      <c r="F79" s="70">
        <v>2</v>
      </c>
      <c r="G79" s="41">
        <v>62</v>
      </c>
      <c r="H79" s="41">
        <v>664</v>
      </c>
      <c r="I79" s="42">
        <v>354995</v>
      </c>
      <c r="J79" s="42">
        <f t="shared" si="24"/>
        <v>534.63102409638554</v>
      </c>
      <c r="K79" s="42">
        <v>26100</v>
      </c>
      <c r="L79" s="43">
        <f t="shared" si="25"/>
        <v>7.3522162283975831E-2</v>
      </c>
      <c r="M79" s="42" t="s">
        <v>37</v>
      </c>
      <c r="N79" s="42">
        <v>0</v>
      </c>
      <c r="O79" s="42" t="s">
        <v>76</v>
      </c>
      <c r="P79" s="44">
        <v>6.8000000000000005E-2</v>
      </c>
      <c r="Q79" s="45">
        <f>5%*I79</f>
        <v>17749.75</v>
      </c>
      <c r="R79" s="46">
        <f t="shared" si="27"/>
        <v>3549.95</v>
      </c>
      <c r="S79" s="46">
        <f t="shared" si="28"/>
        <v>230746.75</v>
      </c>
    </row>
    <row r="80" spans="1:19" s="9" customFormat="1" ht="15" hidden="1" x14ac:dyDescent="0.2">
      <c r="A80" s="58" t="s">
        <v>32</v>
      </c>
      <c r="B80" s="58">
        <v>87</v>
      </c>
      <c r="C80" s="59" t="s">
        <v>75</v>
      </c>
      <c r="D80" s="40">
        <v>1</v>
      </c>
      <c r="E80" s="59" t="s">
        <v>34</v>
      </c>
      <c r="F80" s="40">
        <v>2</v>
      </c>
      <c r="G80" s="60">
        <v>62</v>
      </c>
      <c r="H80" s="60">
        <v>664</v>
      </c>
      <c r="I80" s="61" t="s">
        <v>77</v>
      </c>
      <c r="J80" s="61" t="s">
        <v>78</v>
      </c>
      <c r="K80" s="61" t="s">
        <v>57</v>
      </c>
      <c r="L80" s="62">
        <v>6.88E-2</v>
      </c>
      <c r="M80" s="61" t="s">
        <v>37</v>
      </c>
      <c r="N80" s="61" t="s">
        <v>38</v>
      </c>
      <c r="O80" s="61" t="s">
        <v>39</v>
      </c>
      <c r="P80" s="63">
        <v>6.3E-2</v>
      </c>
      <c r="Q80" s="64" t="s">
        <v>79</v>
      </c>
      <c r="R80" s="65" t="s">
        <v>80</v>
      </c>
      <c r="S80" s="65" t="s">
        <v>81</v>
      </c>
    </row>
    <row r="81" spans="1:19" s="9" customFormat="1" ht="15" x14ac:dyDescent="0.2">
      <c r="A81" s="39" t="s">
        <v>45</v>
      </c>
      <c r="B81" s="39">
        <v>88</v>
      </c>
      <c r="C81" s="40" t="s">
        <v>75</v>
      </c>
      <c r="D81" s="70">
        <v>1</v>
      </c>
      <c r="E81" s="40" t="s">
        <v>34</v>
      </c>
      <c r="F81" s="70">
        <v>2</v>
      </c>
      <c r="G81" s="41">
        <v>63</v>
      </c>
      <c r="H81" s="41">
        <v>677</v>
      </c>
      <c r="I81" s="42">
        <v>345995</v>
      </c>
      <c r="J81" s="42">
        <f t="shared" ref="J81:J112" si="29">I81/H81</f>
        <v>511.07090103397343</v>
      </c>
      <c r="K81" s="42">
        <v>26100</v>
      </c>
      <c r="L81" s="43">
        <f t="shared" ref="L81:L112" si="30">K81/I81</f>
        <v>7.5434616107169172E-2</v>
      </c>
      <c r="M81" s="42" t="s">
        <v>37</v>
      </c>
      <c r="N81" s="42">
        <v>0</v>
      </c>
      <c r="O81" s="42" t="s">
        <v>76</v>
      </c>
      <c r="P81" s="44">
        <v>7.0000000000000007E-2</v>
      </c>
      <c r="Q81" s="45">
        <f>5%*I81</f>
        <v>17299.75</v>
      </c>
      <c r="R81" s="46">
        <f t="shared" ref="R81:R112" si="31">(I81*0.3)/30</f>
        <v>3459.95</v>
      </c>
      <c r="S81" s="46">
        <f t="shared" ref="S81:S112" si="32">I81-Q81-R81*30</f>
        <v>224896.75</v>
      </c>
    </row>
    <row r="82" spans="1:19" s="9" customFormat="1" ht="15" hidden="1" x14ac:dyDescent="0.2">
      <c r="A82" s="58" t="s">
        <v>32</v>
      </c>
      <c r="B82" s="58">
        <v>89</v>
      </c>
      <c r="C82" s="59" t="s">
        <v>75</v>
      </c>
      <c r="D82" s="40">
        <v>1</v>
      </c>
      <c r="E82" s="59" t="s">
        <v>34</v>
      </c>
      <c r="F82" s="40">
        <v>2</v>
      </c>
      <c r="G82" s="60">
        <v>63</v>
      </c>
      <c r="H82" s="60">
        <f>G82*10.7639</f>
        <v>678.12569999999994</v>
      </c>
      <c r="I82" s="61">
        <v>339995</v>
      </c>
      <c r="J82" s="61">
        <f t="shared" si="29"/>
        <v>501.37459765940156</v>
      </c>
      <c r="K82" s="61">
        <v>26100</v>
      </c>
      <c r="L82" s="62">
        <f t="shared" si="30"/>
        <v>7.6765834791688109E-2</v>
      </c>
      <c r="M82" s="61">
        <f>IF(F82=1,1800,(IF(F82=2,2000,(IF(F82=3,2200,0)))))</f>
        <v>2000</v>
      </c>
      <c r="N82" s="61">
        <v>0</v>
      </c>
      <c r="O82" s="61">
        <f>K82-M82</f>
        <v>24100</v>
      </c>
      <c r="P82" s="63">
        <f>O82/I82</f>
        <v>7.088339534404918E-2</v>
      </c>
      <c r="Q82" s="64">
        <f>5%*I82</f>
        <v>16999.75</v>
      </c>
      <c r="R82" s="65">
        <f t="shared" si="31"/>
        <v>3399.95</v>
      </c>
      <c r="S82" s="65">
        <f t="shared" si="32"/>
        <v>220996.75</v>
      </c>
    </row>
    <row r="83" spans="1:19" s="9" customFormat="1" ht="15" hidden="1" x14ac:dyDescent="0.2">
      <c r="A83" s="48" t="s">
        <v>32</v>
      </c>
      <c r="B83" s="58">
        <v>90</v>
      </c>
      <c r="C83" s="59" t="s">
        <v>82</v>
      </c>
      <c r="D83" s="47"/>
      <c r="E83" s="59" t="s">
        <v>34</v>
      </c>
      <c r="F83" s="47"/>
      <c r="G83" s="60">
        <v>62</v>
      </c>
      <c r="H83" s="60">
        <v>671</v>
      </c>
      <c r="I83" s="61">
        <v>342995</v>
      </c>
      <c r="J83" s="61">
        <f t="shared" si="29"/>
        <v>511.16989567809242</v>
      </c>
      <c r="K83" s="61">
        <f>2000*12</f>
        <v>24000</v>
      </c>
      <c r="L83" s="62">
        <f t="shared" si="30"/>
        <v>6.997186547908861E-2</v>
      </c>
      <c r="M83" s="61">
        <v>2000</v>
      </c>
      <c r="N83" s="61">
        <v>0</v>
      </c>
      <c r="O83" s="61">
        <f>K83-M83-N83</f>
        <v>22000</v>
      </c>
      <c r="P83" s="63">
        <f>O83/I83</f>
        <v>6.4140876689164558E-2</v>
      </c>
      <c r="Q83" s="64">
        <f>I83*0.05</f>
        <v>17149.75</v>
      </c>
      <c r="R83" s="65">
        <f t="shared" si="31"/>
        <v>3429.95</v>
      </c>
      <c r="S83" s="65">
        <f t="shared" si="32"/>
        <v>222946.75</v>
      </c>
    </row>
    <row r="84" spans="1:19" s="9" customFormat="1" ht="15" hidden="1" x14ac:dyDescent="0.2">
      <c r="A84" s="58" t="s">
        <v>32</v>
      </c>
      <c r="B84" s="58">
        <v>91</v>
      </c>
      <c r="C84" s="59" t="s">
        <v>82</v>
      </c>
      <c r="D84" s="40">
        <v>1</v>
      </c>
      <c r="E84" s="59" t="s">
        <v>34</v>
      </c>
      <c r="F84" s="40">
        <v>2</v>
      </c>
      <c r="G84" s="60">
        <v>62</v>
      </c>
      <c r="H84" s="60">
        <f>G84*10.7639</f>
        <v>667.36180000000002</v>
      </c>
      <c r="I84" s="61">
        <v>342995</v>
      </c>
      <c r="J84" s="61">
        <f t="shared" si="29"/>
        <v>513.95659745583282</v>
      </c>
      <c r="K84" s="61">
        <v>26100</v>
      </c>
      <c r="L84" s="62">
        <f t="shared" si="30"/>
        <v>7.6094403708508868E-2</v>
      </c>
      <c r="M84" s="61">
        <v>2000</v>
      </c>
      <c r="N84" s="61">
        <v>0</v>
      </c>
      <c r="O84" s="61">
        <f>K84-M84</f>
        <v>24100</v>
      </c>
      <c r="P84" s="63">
        <f>O84/I84</f>
        <v>7.0263414918584816E-2</v>
      </c>
      <c r="Q84" s="64">
        <f>5%*I84</f>
        <v>17149.75</v>
      </c>
      <c r="R84" s="65">
        <f t="shared" si="31"/>
        <v>3429.95</v>
      </c>
      <c r="S84" s="65">
        <f t="shared" si="32"/>
        <v>222946.75</v>
      </c>
    </row>
    <row r="85" spans="1:19" s="9" customFormat="1" ht="15" hidden="1" x14ac:dyDescent="0.2">
      <c r="A85" s="48" t="s">
        <v>32</v>
      </c>
      <c r="B85" s="49">
        <v>92</v>
      </c>
      <c r="C85" s="48" t="s">
        <v>82</v>
      </c>
      <c r="D85" s="47"/>
      <c r="E85" s="48" t="s">
        <v>35</v>
      </c>
      <c r="F85" s="47"/>
      <c r="G85" s="50">
        <v>45</v>
      </c>
      <c r="H85" s="50">
        <v>482</v>
      </c>
      <c r="I85" s="51">
        <v>249995</v>
      </c>
      <c r="J85" s="51">
        <f t="shared" si="29"/>
        <v>518.66182572614105</v>
      </c>
      <c r="K85" s="51">
        <v>16200</v>
      </c>
      <c r="L85" s="52">
        <f t="shared" si="30"/>
        <v>6.4801296025920524E-2</v>
      </c>
      <c r="M85" s="51">
        <v>1800</v>
      </c>
      <c r="N85" s="51">
        <v>0</v>
      </c>
      <c r="O85" s="51">
        <f>K85-M85-N85</f>
        <v>14400</v>
      </c>
      <c r="P85" s="53">
        <f>O85/I85</f>
        <v>5.7601152023040461E-2</v>
      </c>
      <c r="Q85" s="54">
        <f>I85*0.05</f>
        <v>12499.75</v>
      </c>
      <c r="R85" s="55">
        <f t="shared" si="31"/>
        <v>2499.9499999999998</v>
      </c>
      <c r="S85" s="55">
        <f t="shared" si="32"/>
        <v>162496.75</v>
      </c>
    </row>
    <row r="86" spans="1:19" s="9" customFormat="1" ht="15" x14ac:dyDescent="0.2">
      <c r="A86" s="39" t="s">
        <v>45</v>
      </c>
      <c r="B86" s="39">
        <v>93</v>
      </c>
      <c r="C86" s="40" t="s">
        <v>82</v>
      </c>
      <c r="D86" s="70">
        <v>1</v>
      </c>
      <c r="E86" s="40" t="s">
        <v>34</v>
      </c>
      <c r="F86" s="70">
        <v>2</v>
      </c>
      <c r="G86" s="41">
        <v>62</v>
      </c>
      <c r="H86" s="41">
        <v>664</v>
      </c>
      <c r="I86" s="42">
        <v>347995</v>
      </c>
      <c r="J86" s="42">
        <f t="shared" si="29"/>
        <v>524.08885542168673</v>
      </c>
      <c r="K86" s="42">
        <v>26100</v>
      </c>
      <c r="L86" s="43">
        <f t="shared" si="30"/>
        <v>7.5001077601689684E-2</v>
      </c>
      <c r="M86" s="42" t="s">
        <v>37</v>
      </c>
      <c r="N86" s="42">
        <v>0</v>
      </c>
      <c r="O86" s="42" t="s">
        <v>76</v>
      </c>
      <c r="P86" s="44">
        <v>6.9000000000000006E-2</v>
      </c>
      <c r="Q86" s="45">
        <f>5%*I86</f>
        <v>17399.75</v>
      </c>
      <c r="R86" s="46">
        <f t="shared" si="31"/>
        <v>3479.95</v>
      </c>
      <c r="S86" s="46">
        <f t="shared" si="32"/>
        <v>226196.75</v>
      </c>
    </row>
    <row r="87" spans="1:19" s="9" customFormat="1" ht="15" hidden="1" x14ac:dyDescent="0.2">
      <c r="A87" s="48" t="s">
        <v>32</v>
      </c>
      <c r="B87" s="58">
        <v>94</v>
      </c>
      <c r="C87" s="59" t="s">
        <v>82</v>
      </c>
      <c r="D87" s="40">
        <v>1</v>
      </c>
      <c r="E87" s="59" t="s">
        <v>34</v>
      </c>
      <c r="F87" s="40">
        <v>2</v>
      </c>
      <c r="G87" s="60">
        <v>61.67</v>
      </c>
      <c r="H87" s="60">
        <f>G87*10.7639</f>
        <v>663.80971299999999</v>
      </c>
      <c r="I87" s="61">
        <v>341995</v>
      </c>
      <c r="J87" s="61">
        <f t="shared" si="29"/>
        <v>515.20035531628321</v>
      </c>
      <c r="K87" s="61">
        <f>2000*12</f>
        <v>24000</v>
      </c>
      <c r="L87" s="62">
        <f t="shared" si="30"/>
        <v>7.0176464568195443E-2</v>
      </c>
      <c r="M87" s="61">
        <f>IF(F87=1,1800,(IF(F87=2,2000,(IF(F87=3,2200,0)))))</f>
        <v>2000</v>
      </c>
      <c r="N87" s="61">
        <v>0</v>
      </c>
      <c r="O87" s="61">
        <f>K87-M87-N87</f>
        <v>22000</v>
      </c>
      <c r="P87" s="63">
        <f>O87/I87</f>
        <v>6.4328425854179153E-2</v>
      </c>
      <c r="Q87" s="64">
        <f>I87*0.05</f>
        <v>17099.75</v>
      </c>
      <c r="R87" s="65">
        <f t="shared" si="31"/>
        <v>3419.95</v>
      </c>
      <c r="S87" s="65">
        <f t="shared" si="32"/>
        <v>222296.75</v>
      </c>
    </row>
    <row r="88" spans="1:19" s="9" customFormat="1" ht="15" hidden="1" x14ac:dyDescent="0.2">
      <c r="A88" s="48" t="s">
        <v>32</v>
      </c>
      <c r="B88" s="58">
        <v>95</v>
      </c>
      <c r="C88" s="59" t="s">
        <v>82</v>
      </c>
      <c r="D88" s="40">
        <v>1</v>
      </c>
      <c r="E88" s="59" t="s">
        <v>34</v>
      </c>
      <c r="F88" s="40">
        <v>2</v>
      </c>
      <c r="G88" s="60">
        <v>62.91</v>
      </c>
      <c r="H88" s="60">
        <f>G88*10.7639</f>
        <v>677.15694899999994</v>
      </c>
      <c r="I88" s="61">
        <v>342995</v>
      </c>
      <c r="J88" s="61">
        <f t="shared" si="29"/>
        <v>506.52215931110533</v>
      </c>
      <c r="K88" s="61">
        <f>2000*12</f>
        <v>24000</v>
      </c>
      <c r="L88" s="62">
        <f t="shared" si="30"/>
        <v>6.997186547908861E-2</v>
      </c>
      <c r="M88" s="61">
        <f>IF(F88=1,1800,(IF(F88=2,2000,(IF(F88=3,2200,0)))))</f>
        <v>2000</v>
      </c>
      <c r="N88" s="61">
        <v>0</v>
      </c>
      <c r="O88" s="61">
        <f>K88-M88-N88</f>
        <v>22000</v>
      </c>
      <c r="P88" s="63">
        <f>O88/I88</f>
        <v>6.4140876689164558E-2</v>
      </c>
      <c r="Q88" s="64">
        <f>I88*0.05</f>
        <v>17149.75</v>
      </c>
      <c r="R88" s="65">
        <f t="shared" si="31"/>
        <v>3429.95</v>
      </c>
      <c r="S88" s="65">
        <f t="shared" si="32"/>
        <v>222946.75</v>
      </c>
    </row>
    <row r="89" spans="1:19" s="9" customFormat="1" ht="15" x14ac:dyDescent="0.2">
      <c r="A89" s="39" t="s">
        <v>45</v>
      </c>
      <c r="B89" s="39">
        <v>96</v>
      </c>
      <c r="C89" s="40" t="s">
        <v>82</v>
      </c>
      <c r="D89" s="70">
        <v>1</v>
      </c>
      <c r="E89" s="40" t="s">
        <v>34</v>
      </c>
      <c r="F89" s="70">
        <v>2</v>
      </c>
      <c r="G89" s="41">
        <v>63</v>
      </c>
      <c r="H89" s="41">
        <v>677</v>
      </c>
      <c r="I89" s="42">
        <v>348995</v>
      </c>
      <c r="J89" s="42">
        <f t="shared" si="29"/>
        <v>515.50221565731169</v>
      </c>
      <c r="K89" s="42">
        <v>26100</v>
      </c>
      <c r="L89" s="43">
        <f t="shared" si="30"/>
        <v>7.4786171721657899E-2</v>
      </c>
      <c r="M89" s="42" t="s">
        <v>37</v>
      </c>
      <c r="N89" s="42">
        <v>0</v>
      </c>
      <c r="O89" s="42" t="s">
        <v>76</v>
      </c>
      <c r="P89" s="44">
        <v>6.9000000000000006E-2</v>
      </c>
      <c r="Q89" s="45">
        <f>5%*I89</f>
        <v>17449.75</v>
      </c>
      <c r="R89" s="46">
        <f t="shared" si="31"/>
        <v>3489.95</v>
      </c>
      <c r="S89" s="46">
        <f t="shared" si="32"/>
        <v>226846.75</v>
      </c>
    </row>
    <row r="90" spans="1:19" s="9" customFormat="1" ht="15" hidden="1" x14ac:dyDescent="0.2">
      <c r="A90" s="48" t="s">
        <v>32</v>
      </c>
      <c r="B90" s="58">
        <v>100</v>
      </c>
      <c r="C90" s="59" t="s">
        <v>83</v>
      </c>
      <c r="D90" s="40">
        <v>1</v>
      </c>
      <c r="E90" s="59" t="s">
        <v>34</v>
      </c>
      <c r="F90" s="40">
        <v>2</v>
      </c>
      <c r="G90" s="60">
        <v>61.67</v>
      </c>
      <c r="H90" s="60">
        <f>G90*10.7639</f>
        <v>663.80971299999999</v>
      </c>
      <c r="I90" s="61">
        <v>354995</v>
      </c>
      <c r="J90" s="61">
        <f t="shared" si="29"/>
        <v>534.7842808681529</v>
      </c>
      <c r="K90" s="61">
        <f>2000*12</f>
        <v>24000</v>
      </c>
      <c r="L90" s="62">
        <f t="shared" si="30"/>
        <v>6.7606586008253644E-2</v>
      </c>
      <c r="M90" s="61">
        <f>IF(F90=1,1800,(IF(F90=2,2000,(IF(F90=3,2200,0)))))</f>
        <v>2000</v>
      </c>
      <c r="N90" s="61">
        <v>0</v>
      </c>
      <c r="O90" s="61">
        <f>K90-M90-N90</f>
        <v>22000</v>
      </c>
      <c r="P90" s="63">
        <f>O90/I90</f>
        <v>6.1972703840899167E-2</v>
      </c>
      <c r="Q90" s="64">
        <f>I90*0.05</f>
        <v>17749.75</v>
      </c>
      <c r="R90" s="65">
        <f t="shared" si="31"/>
        <v>3549.95</v>
      </c>
      <c r="S90" s="65">
        <f t="shared" si="32"/>
        <v>230746.75</v>
      </c>
    </row>
    <row r="91" spans="1:19" s="9" customFormat="1" ht="15" hidden="1" x14ac:dyDescent="0.2">
      <c r="A91" s="58" t="s">
        <v>32</v>
      </c>
      <c r="B91" s="58">
        <v>101</v>
      </c>
      <c r="C91" s="59" t="s">
        <v>83</v>
      </c>
      <c r="D91" s="40">
        <v>1</v>
      </c>
      <c r="E91" s="59" t="s">
        <v>34</v>
      </c>
      <c r="F91" s="40">
        <v>2</v>
      </c>
      <c r="G91" s="60">
        <v>62</v>
      </c>
      <c r="H91" s="60">
        <f>G91*10.7639</f>
        <v>667.36180000000002</v>
      </c>
      <c r="I91" s="61">
        <v>354995</v>
      </c>
      <c r="J91" s="61">
        <f t="shared" si="29"/>
        <v>531.93784840546766</v>
      </c>
      <c r="K91" s="61">
        <v>26100</v>
      </c>
      <c r="L91" s="62">
        <f t="shared" si="30"/>
        <v>7.3522162283975831E-2</v>
      </c>
      <c r="M91" s="61">
        <v>2000</v>
      </c>
      <c r="N91" s="61">
        <v>0</v>
      </c>
      <c r="O91" s="61">
        <f>K91-M91</f>
        <v>24100</v>
      </c>
      <c r="P91" s="63">
        <f>O91/I91</f>
        <v>6.7888280116621361E-2</v>
      </c>
      <c r="Q91" s="64">
        <f>5%*I91</f>
        <v>17749.75</v>
      </c>
      <c r="R91" s="65">
        <f t="shared" si="31"/>
        <v>3549.95</v>
      </c>
      <c r="S91" s="65">
        <f t="shared" si="32"/>
        <v>230746.75</v>
      </c>
    </row>
    <row r="92" spans="1:19" s="9" customFormat="1" ht="15" x14ac:dyDescent="0.2">
      <c r="A92" s="39" t="s">
        <v>45</v>
      </c>
      <c r="B92" s="39">
        <v>102</v>
      </c>
      <c r="C92" s="40" t="s">
        <v>83</v>
      </c>
      <c r="D92" s="40">
        <v>1</v>
      </c>
      <c r="E92" s="40" t="s">
        <v>34</v>
      </c>
      <c r="F92" s="40">
        <v>2</v>
      </c>
      <c r="G92" s="41">
        <v>63</v>
      </c>
      <c r="H92" s="41">
        <f>G92*10.7639</f>
        <v>678.12569999999994</v>
      </c>
      <c r="I92" s="42">
        <v>346995</v>
      </c>
      <c r="J92" s="42">
        <f t="shared" si="29"/>
        <v>511.6971676490067</v>
      </c>
      <c r="K92" s="42">
        <v>26100</v>
      </c>
      <c r="L92" s="43">
        <f t="shared" si="30"/>
        <v>7.5217222150175081E-2</v>
      </c>
      <c r="M92" s="42">
        <v>2000</v>
      </c>
      <c r="N92" s="42">
        <v>0</v>
      </c>
      <c r="O92" s="42">
        <f>K92-M92</f>
        <v>24100</v>
      </c>
      <c r="P92" s="44">
        <f>O92/I92</f>
        <v>6.9453450337901124E-2</v>
      </c>
      <c r="Q92" s="45">
        <f>5%*I92</f>
        <v>17349.75</v>
      </c>
      <c r="R92" s="46">
        <f t="shared" si="31"/>
        <v>3469.95</v>
      </c>
      <c r="S92" s="46">
        <f t="shared" si="32"/>
        <v>225546.75</v>
      </c>
    </row>
    <row r="93" spans="1:19" s="9" customFormat="1" ht="15" hidden="1" x14ac:dyDescent="0.2">
      <c r="A93" s="58" t="s">
        <v>32</v>
      </c>
      <c r="B93" s="58">
        <v>103</v>
      </c>
      <c r="C93" s="59" t="s">
        <v>83</v>
      </c>
      <c r="D93" s="40">
        <v>1</v>
      </c>
      <c r="E93" s="59" t="s">
        <v>34</v>
      </c>
      <c r="F93" s="40">
        <v>2</v>
      </c>
      <c r="G93" s="60">
        <v>62.91</v>
      </c>
      <c r="H93" s="60">
        <f>G93*10.7639</f>
        <v>677.15694899999994</v>
      </c>
      <c r="I93" s="61">
        <v>346995</v>
      </c>
      <c r="J93" s="61">
        <f t="shared" si="29"/>
        <v>512.42920937668771</v>
      </c>
      <c r="K93" s="61">
        <v>26100</v>
      </c>
      <c r="L93" s="62">
        <f t="shared" si="30"/>
        <v>7.5217222150175081E-2</v>
      </c>
      <c r="M93" s="61">
        <f>IF(F93=1,1800,(IF(F93=2,2000,(IF(F93=3,2200,0)))))</f>
        <v>2000</v>
      </c>
      <c r="N93" s="61">
        <v>0</v>
      </c>
      <c r="O93" s="61">
        <f>K93-M93</f>
        <v>24100</v>
      </c>
      <c r="P93" s="63">
        <f>O93/I93</f>
        <v>6.9453450337901124E-2</v>
      </c>
      <c r="Q93" s="64">
        <f>5%*I93</f>
        <v>17349.75</v>
      </c>
      <c r="R93" s="65">
        <f t="shared" si="31"/>
        <v>3469.95</v>
      </c>
      <c r="S93" s="65">
        <f t="shared" si="32"/>
        <v>225546.75</v>
      </c>
    </row>
    <row r="94" spans="1:19" s="9" customFormat="1" ht="15" hidden="1" x14ac:dyDescent="0.2">
      <c r="A94" s="58" t="s">
        <v>32</v>
      </c>
      <c r="B94" s="58">
        <v>104</v>
      </c>
      <c r="C94" s="59" t="s">
        <v>84</v>
      </c>
      <c r="D94" s="70">
        <v>1</v>
      </c>
      <c r="E94" s="59" t="s">
        <v>34</v>
      </c>
      <c r="F94" s="70">
        <v>2</v>
      </c>
      <c r="G94" s="60">
        <v>62</v>
      </c>
      <c r="H94" s="60">
        <v>671</v>
      </c>
      <c r="I94" s="61">
        <v>355995</v>
      </c>
      <c r="J94" s="61">
        <f t="shared" si="29"/>
        <v>530.54396423248886</v>
      </c>
      <c r="K94" s="61">
        <v>26100</v>
      </c>
      <c r="L94" s="62">
        <f t="shared" si="30"/>
        <v>7.3315636455568198E-2</v>
      </c>
      <c r="M94" s="61" t="s">
        <v>37</v>
      </c>
      <c r="N94" s="61">
        <v>0</v>
      </c>
      <c r="O94" s="61" t="s">
        <v>76</v>
      </c>
      <c r="P94" s="63">
        <v>6.8000000000000005E-2</v>
      </c>
      <c r="Q94" s="64">
        <f>5%*I94</f>
        <v>17799.75</v>
      </c>
      <c r="R94" s="65">
        <f t="shared" si="31"/>
        <v>3559.95</v>
      </c>
      <c r="S94" s="65">
        <f t="shared" si="32"/>
        <v>231396.75</v>
      </c>
    </row>
    <row r="95" spans="1:19" s="9" customFormat="1" ht="15" hidden="1" x14ac:dyDescent="0.2">
      <c r="A95" s="48" t="s">
        <v>32</v>
      </c>
      <c r="B95" s="58">
        <v>105</v>
      </c>
      <c r="C95" s="59" t="s">
        <v>84</v>
      </c>
      <c r="D95" s="40">
        <v>1</v>
      </c>
      <c r="E95" s="59" t="s">
        <v>34</v>
      </c>
      <c r="F95" s="40">
        <v>2</v>
      </c>
      <c r="G95" s="60">
        <v>62.38</v>
      </c>
      <c r="H95" s="60">
        <f>G95*10.7639</f>
        <v>671.45208200000002</v>
      </c>
      <c r="I95" s="61">
        <v>349995</v>
      </c>
      <c r="J95" s="61">
        <f t="shared" si="29"/>
        <v>521.25089694784799</v>
      </c>
      <c r="K95" s="61">
        <f>2000*12</f>
        <v>24000</v>
      </c>
      <c r="L95" s="62">
        <f t="shared" si="30"/>
        <v>6.8572408177259681E-2</v>
      </c>
      <c r="M95" s="61">
        <f>IF(F95=1,1800,(IF(F95=2,2000,(IF(F95=3,2200,0)))))</f>
        <v>2000</v>
      </c>
      <c r="N95" s="61">
        <v>0</v>
      </c>
      <c r="O95" s="61">
        <f>K95-M95-N95</f>
        <v>22000</v>
      </c>
      <c r="P95" s="63">
        <f t="shared" ref="P95:P120" si="33">O95/I95</f>
        <v>6.2858040829154707E-2</v>
      </c>
      <c r="Q95" s="64">
        <f>I95*0.05</f>
        <v>17499.75</v>
      </c>
      <c r="R95" s="65">
        <f t="shared" si="31"/>
        <v>3499.95</v>
      </c>
      <c r="S95" s="65">
        <f t="shared" si="32"/>
        <v>227496.75</v>
      </c>
    </row>
    <row r="96" spans="1:19" s="9" customFormat="1" ht="15" hidden="1" x14ac:dyDescent="0.2">
      <c r="A96" s="48" t="s">
        <v>32</v>
      </c>
      <c r="B96" s="49">
        <v>106</v>
      </c>
      <c r="C96" s="48" t="s">
        <v>84</v>
      </c>
      <c r="D96" s="56">
        <v>1</v>
      </c>
      <c r="E96" s="48" t="s">
        <v>35</v>
      </c>
      <c r="F96" s="56">
        <v>1</v>
      </c>
      <c r="G96" s="50">
        <v>44.8</v>
      </c>
      <c r="H96" s="50">
        <f>G96*10.7639</f>
        <v>482.22271999999992</v>
      </c>
      <c r="I96" s="51">
        <v>258995</v>
      </c>
      <c r="J96" s="51">
        <f t="shared" si="29"/>
        <v>537.08585111875288</v>
      </c>
      <c r="K96" s="51">
        <f>1350*12</f>
        <v>16200</v>
      </c>
      <c r="L96" s="52">
        <f t="shared" si="30"/>
        <v>6.2549470066989715E-2</v>
      </c>
      <c r="M96" s="51">
        <f>IF(F96=1,1800,(IF(F96=2,2000,(IF(F96=3,2200,0)))))</f>
        <v>1800</v>
      </c>
      <c r="N96" s="51">
        <v>0</v>
      </c>
      <c r="O96" s="51">
        <f>K96-M96-N96</f>
        <v>14400</v>
      </c>
      <c r="P96" s="53">
        <f t="shared" si="33"/>
        <v>5.5599528948435298E-2</v>
      </c>
      <c r="Q96" s="54">
        <f>I96*0.05</f>
        <v>12949.75</v>
      </c>
      <c r="R96" s="55">
        <f t="shared" si="31"/>
        <v>2589.9499999999998</v>
      </c>
      <c r="S96" s="55">
        <f t="shared" si="32"/>
        <v>168346.75</v>
      </c>
    </row>
    <row r="97" spans="1:19" s="9" customFormat="1" ht="15" hidden="1" x14ac:dyDescent="0.2">
      <c r="A97" s="48" t="s">
        <v>32</v>
      </c>
      <c r="B97" s="58">
        <v>107</v>
      </c>
      <c r="C97" s="59" t="s">
        <v>84</v>
      </c>
      <c r="D97" s="40">
        <v>1</v>
      </c>
      <c r="E97" s="59" t="s">
        <v>34</v>
      </c>
      <c r="F97" s="40">
        <v>2</v>
      </c>
      <c r="G97" s="60">
        <v>61.67</v>
      </c>
      <c r="H97" s="60">
        <f>G97*10.7639</f>
        <v>663.80971299999999</v>
      </c>
      <c r="I97" s="61">
        <v>348995</v>
      </c>
      <c r="J97" s="61">
        <f t="shared" si="29"/>
        <v>525.74554599805924</v>
      </c>
      <c r="K97" s="61">
        <f>2000*12</f>
        <v>24000</v>
      </c>
      <c r="L97" s="62">
        <f t="shared" si="30"/>
        <v>6.8768893537156692E-2</v>
      </c>
      <c r="M97" s="61">
        <f>IF(F97=1,1800,(IF(F97=2,2000,(IF(F97=3,2200,0)))))</f>
        <v>2000</v>
      </c>
      <c r="N97" s="61">
        <v>0</v>
      </c>
      <c r="O97" s="61">
        <f>K97-M97-N97</f>
        <v>22000</v>
      </c>
      <c r="P97" s="63">
        <f t="shared" si="33"/>
        <v>6.30381524090603E-2</v>
      </c>
      <c r="Q97" s="64">
        <f>I97*0.05</f>
        <v>17449.75</v>
      </c>
      <c r="R97" s="65">
        <f t="shared" si="31"/>
        <v>3489.95</v>
      </c>
      <c r="S97" s="65">
        <f t="shared" si="32"/>
        <v>226846.75</v>
      </c>
    </row>
    <row r="98" spans="1:19" s="9" customFormat="1" ht="15" hidden="1" x14ac:dyDescent="0.2">
      <c r="A98" s="58" t="s">
        <v>32</v>
      </c>
      <c r="B98" s="58">
        <v>108</v>
      </c>
      <c r="C98" s="59" t="s">
        <v>84</v>
      </c>
      <c r="D98" s="70">
        <v>1</v>
      </c>
      <c r="E98" s="59" t="s">
        <v>34</v>
      </c>
      <c r="F98" s="70">
        <v>2</v>
      </c>
      <c r="G98" s="60">
        <v>62</v>
      </c>
      <c r="H98" s="60">
        <f>G98*10.7639</f>
        <v>667.36180000000002</v>
      </c>
      <c r="I98" s="61">
        <v>348995</v>
      </c>
      <c r="J98" s="61">
        <f t="shared" si="29"/>
        <v>522.94722293065024</v>
      </c>
      <c r="K98" s="61">
        <v>26100</v>
      </c>
      <c r="L98" s="62">
        <f t="shared" si="30"/>
        <v>7.4786171721657899E-2</v>
      </c>
      <c r="M98" s="61">
        <f>IF(F98=1,1800,(IF(F98=2,2000,(IF(F98=3,2200,0)))))</f>
        <v>2000</v>
      </c>
      <c r="N98" s="61">
        <v>0</v>
      </c>
      <c r="O98" s="61">
        <f>K98-M98</f>
        <v>24100</v>
      </c>
      <c r="P98" s="63">
        <f t="shared" si="33"/>
        <v>6.9055430593561506E-2</v>
      </c>
      <c r="Q98" s="64">
        <f>5%*I98</f>
        <v>17449.75</v>
      </c>
      <c r="R98" s="65">
        <f t="shared" si="31"/>
        <v>3489.95</v>
      </c>
      <c r="S98" s="65">
        <f t="shared" si="32"/>
        <v>226846.75</v>
      </c>
    </row>
    <row r="99" spans="1:19" s="9" customFormat="1" ht="15" hidden="1" x14ac:dyDescent="0.2">
      <c r="A99" s="48" t="s">
        <v>32</v>
      </c>
      <c r="B99" s="49">
        <v>110</v>
      </c>
      <c r="C99" s="48" t="s">
        <v>84</v>
      </c>
      <c r="D99" s="47"/>
      <c r="E99" s="48" t="s">
        <v>35</v>
      </c>
      <c r="F99" s="47"/>
      <c r="G99" s="50">
        <v>44</v>
      </c>
      <c r="H99" s="50">
        <v>477</v>
      </c>
      <c r="I99" s="51">
        <v>258995</v>
      </c>
      <c r="J99" s="51">
        <f t="shared" si="29"/>
        <v>542.9664570230608</v>
      </c>
      <c r="K99" s="51">
        <v>16200</v>
      </c>
      <c r="L99" s="52">
        <f t="shared" si="30"/>
        <v>6.2549470066989715E-2</v>
      </c>
      <c r="M99" s="51">
        <v>1800</v>
      </c>
      <c r="N99" s="51">
        <v>0</v>
      </c>
      <c r="O99" s="51">
        <f t="shared" ref="O99:O109" si="34">K99-M99-N99</f>
        <v>14400</v>
      </c>
      <c r="P99" s="53">
        <f t="shared" si="33"/>
        <v>5.5599528948435298E-2</v>
      </c>
      <c r="Q99" s="54">
        <f t="shared" ref="Q99:Q109" si="35">I99*0.05</f>
        <v>12949.75</v>
      </c>
      <c r="R99" s="55">
        <f t="shared" si="31"/>
        <v>2589.9499999999998</v>
      </c>
      <c r="S99" s="55">
        <f t="shared" si="32"/>
        <v>168346.75</v>
      </c>
    </row>
    <row r="100" spans="1:19" s="9" customFormat="1" ht="15" hidden="1" x14ac:dyDescent="0.2">
      <c r="A100" s="48" t="s">
        <v>32</v>
      </c>
      <c r="B100" s="49">
        <v>111</v>
      </c>
      <c r="C100" s="48" t="s">
        <v>84</v>
      </c>
      <c r="D100" s="48">
        <v>1</v>
      </c>
      <c r="E100" s="48" t="s">
        <v>35</v>
      </c>
      <c r="F100" s="48">
        <v>1</v>
      </c>
      <c r="G100" s="50">
        <v>42.32</v>
      </c>
      <c r="H100" s="50">
        <f>G100*10.7639</f>
        <v>455.52824799999996</v>
      </c>
      <c r="I100" s="51">
        <v>257995</v>
      </c>
      <c r="J100" s="51">
        <f t="shared" si="29"/>
        <v>566.36443762319652</v>
      </c>
      <c r="K100" s="51">
        <f>1350*12</f>
        <v>16200</v>
      </c>
      <c r="L100" s="52">
        <f t="shared" si="30"/>
        <v>6.2791914571987822E-2</v>
      </c>
      <c r="M100" s="51">
        <f>IF(F100=1,1800,(IF(F100=2,2000,(IF(F100=3,2200,0)))))</f>
        <v>1800</v>
      </c>
      <c r="N100" s="51">
        <v>0</v>
      </c>
      <c r="O100" s="51">
        <f t="shared" si="34"/>
        <v>14400</v>
      </c>
      <c r="P100" s="53">
        <f t="shared" si="33"/>
        <v>5.5815035175100294E-2</v>
      </c>
      <c r="Q100" s="54">
        <f t="shared" si="35"/>
        <v>12899.75</v>
      </c>
      <c r="R100" s="55">
        <f t="shared" si="31"/>
        <v>2579.9499999999998</v>
      </c>
      <c r="S100" s="55">
        <f t="shared" si="32"/>
        <v>167696.75</v>
      </c>
    </row>
    <row r="101" spans="1:19" s="9" customFormat="1" ht="15" hidden="1" x14ac:dyDescent="0.2">
      <c r="A101" s="48" t="s">
        <v>32</v>
      </c>
      <c r="B101" s="58">
        <v>112</v>
      </c>
      <c r="C101" s="59" t="s">
        <v>85</v>
      </c>
      <c r="D101" s="59">
        <v>1</v>
      </c>
      <c r="E101" s="59" t="s">
        <v>34</v>
      </c>
      <c r="F101" s="59">
        <v>2</v>
      </c>
      <c r="G101" s="60">
        <v>62.38</v>
      </c>
      <c r="H101" s="60">
        <f>G101*10.7639</f>
        <v>671.45208200000002</v>
      </c>
      <c r="I101" s="61">
        <v>362995</v>
      </c>
      <c r="J101" s="61">
        <f t="shared" si="29"/>
        <v>540.61192113482787</v>
      </c>
      <c r="K101" s="61">
        <f>2000*12</f>
        <v>24000</v>
      </c>
      <c r="L101" s="62">
        <f t="shared" si="30"/>
        <v>6.6116613176490036E-2</v>
      </c>
      <c r="M101" s="61">
        <f>IF(F101=1,1800,(IF(F101=2,2000,(IF(F101=3,2200,0)))))</f>
        <v>2000</v>
      </c>
      <c r="N101" s="61">
        <v>0</v>
      </c>
      <c r="O101" s="61">
        <f t="shared" si="34"/>
        <v>22000</v>
      </c>
      <c r="P101" s="63">
        <f t="shared" si="33"/>
        <v>6.0606895411782533E-2</v>
      </c>
      <c r="Q101" s="64">
        <f t="shared" si="35"/>
        <v>18149.75</v>
      </c>
      <c r="R101" s="65">
        <f t="shared" si="31"/>
        <v>3629.95</v>
      </c>
      <c r="S101" s="65">
        <f t="shared" si="32"/>
        <v>235946.75</v>
      </c>
    </row>
    <row r="102" spans="1:19" s="9" customFormat="1" ht="15" hidden="1" x14ac:dyDescent="0.2">
      <c r="A102" s="48" t="s">
        <v>32</v>
      </c>
      <c r="B102" s="49">
        <v>114</v>
      </c>
      <c r="C102" s="48" t="s">
        <v>85</v>
      </c>
      <c r="D102" s="56">
        <v>1</v>
      </c>
      <c r="E102" s="48" t="s">
        <v>35</v>
      </c>
      <c r="F102" s="56">
        <v>1</v>
      </c>
      <c r="G102" s="50">
        <v>44.8</v>
      </c>
      <c r="H102" s="50">
        <f>G102*10.7639</f>
        <v>482.22271999999992</v>
      </c>
      <c r="I102" s="51">
        <v>262995</v>
      </c>
      <c r="J102" s="51">
        <f t="shared" si="29"/>
        <v>545.3807734318284</v>
      </c>
      <c r="K102" s="51">
        <f>1350*12</f>
        <v>16200</v>
      </c>
      <c r="L102" s="52">
        <f t="shared" si="30"/>
        <v>6.1598129242000796E-2</v>
      </c>
      <c r="M102" s="51">
        <f>IF(F102=1,1800,(IF(F102=2,2000,(IF(F102=3,2200,0)))))</f>
        <v>1800</v>
      </c>
      <c r="N102" s="51">
        <v>0</v>
      </c>
      <c r="O102" s="51">
        <f t="shared" si="34"/>
        <v>14400</v>
      </c>
      <c r="P102" s="53">
        <f t="shared" si="33"/>
        <v>5.4753892659556262E-2</v>
      </c>
      <c r="Q102" s="54">
        <f t="shared" si="35"/>
        <v>13149.75</v>
      </c>
      <c r="R102" s="55">
        <f t="shared" si="31"/>
        <v>2629.95</v>
      </c>
      <c r="S102" s="55">
        <f t="shared" si="32"/>
        <v>170946.75</v>
      </c>
    </row>
    <row r="103" spans="1:19" s="9" customFormat="1" ht="15" hidden="1" x14ac:dyDescent="0.2">
      <c r="A103" s="48" t="s">
        <v>32</v>
      </c>
      <c r="B103" s="58">
        <v>115</v>
      </c>
      <c r="C103" s="59" t="s">
        <v>85</v>
      </c>
      <c r="D103" s="47"/>
      <c r="E103" s="59" t="s">
        <v>34</v>
      </c>
      <c r="F103" s="47"/>
      <c r="G103" s="60">
        <v>62</v>
      </c>
      <c r="H103" s="60">
        <v>664</v>
      </c>
      <c r="I103" s="61">
        <v>361995</v>
      </c>
      <c r="J103" s="61">
        <f t="shared" si="29"/>
        <v>545.17319277108436</v>
      </c>
      <c r="K103" s="61">
        <f>2000*12</f>
        <v>24000</v>
      </c>
      <c r="L103" s="62">
        <f t="shared" si="30"/>
        <v>6.6299258277048023E-2</v>
      </c>
      <c r="M103" s="61">
        <v>2000</v>
      </c>
      <c r="N103" s="61">
        <v>0</v>
      </c>
      <c r="O103" s="61">
        <f t="shared" si="34"/>
        <v>22000</v>
      </c>
      <c r="P103" s="63">
        <f t="shared" si="33"/>
        <v>6.0774320087294026E-2</v>
      </c>
      <c r="Q103" s="64">
        <f t="shared" si="35"/>
        <v>18099.75</v>
      </c>
      <c r="R103" s="65">
        <f t="shared" si="31"/>
        <v>3619.95</v>
      </c>
      <c r="S103" s="65">
        <f t="shared" si="32"/>
        <v>235296.75</v>
      </c>
    </row>
    <row r="104" spans="1:19" s="9" customFormat="1" ht="15" hidden="1" x14ac:dyDescent="0.2">
      <c r="A104" s="48" t="s">
        <v>32</v>
      </c>
      <c r="B104" s="58">
        <v>116</v>
      </c>
      <c r="C104" s="59" t="s">
        <v>85</v>
      </c>
      <c r="D104" s="59">
        <v>1</v>
      </c>
      <c r="E104" s="59" t="s">
        <v>34</v>
      </c>
      <c r="F104" s="59">
        <v>2</v>
      </c>
      <c r="G104" s="60">
        <v>61.67</v>
      </c>
      <c r="H104" s="60">
        <f>G104*10.7639</f>
        <v>663.80971299999999</v>
      </c>
      <c r="I104" s="61">
        <v>361995</v>
      </c>
      <c r="J104" s="61">
        <f t="shared" si="29"/>
        <v>545.32947154992894</v>
      </c>
      <c r="K104" s="61">
        <f>2000*12</f>
        <v>24000</v>
      </c>
      <c r="L104" s="62">
        <f t="shared" si="30"/>
        <v>6.6299258277048023E-2</v>
      </c>
      <c r="M104" s="61">
        <f>IF(F104=1,1800,(IF(F104=2,2000,(IF(F104=3,2200,0)))))</f>
        <v>2000</v>
      </c>
      <c r="N104" s="61">
        <v>0</v>
      </c>
      <c r="O104" s="61">
        <f t="shared" si="34"/>
        <v>22000</v>
      </c>
      <c r="P104" s="63">
        <f t="shared" si="33"/>
        <v>6.0774320087294026E-2</v>
      </c>
      <c r="Q104" s="64">
        <f t="shared" si="35"/>
        <v>18099.75</v>
      </c>
      <c r="R104" s="65">
        <f t="shared" si="31"/>
        <v>3619.95</v>
      </c>
      <c r="S104" s="65">
        <f t="shared" si="32"/>
        <v>235296.75</v>
      </c>
    </row>
    <row r="105" spans="1:19" s="9" customFormat="1" ht="15" hidden="1" x14ac:dyDescent="0.2">
      <c r="A105" s="48" t="s">
        <v>32</v>
      </c>
      <c r="B105" s="49">
        <v>117</v>
      </c>
      <c r="C105" s="48" t="s">
        <v>85</v>
      </c>
      <c r="D105" s="47"/>
      <c r="E105" s="48" t="s">
        <v>35</v>
      </c>
      <c r="F105" s="47"/>
      <c r="G105" s="50">
        <v>41</v>
      </c>
      <c r="H105" s="50">
        <v>443</v>
      </c>
      <c r="I105" s="51">
        <v>261995</v>
      </c>
      <c r="J105" s="51">
        <f t="shared" si="29"/>
        <v>591.41083521444693</v>
      </c>
      <c r="K105" s="51">
        <v>18000</v>
      </c>
      <c r="L105" s="69">
        <f t="shared" si="30"/>
        <v>6.8703601213763621E-2</v>
      </c>
      <c r="M105" s="51">
        <v>1800</v>
      </c>
      <c r="N105" s="51">
        <v>0</v>
      </c>
      <c r="O105" s="51">
        <f t="shared" si="34"/>
        <v>16200</v>
      </c>
      <c r="P105" s="53">
        <f t="shared" si="33"/>
        <v>6.1833241092387262E-2</v>
      </c>
      <c r="Q105" s="54">
        <f t="shared" si="35"/>
        <v>13099.75</v>
      </c>
      <c r="R105" s="55">
        <f t="shared" si="31"/>
        <v>2619.9499999999998</v>
      </c>
      <c r="S105" s="55">
        <f t="shared" si="32"/>
        <v>170296.75</v>
      </c>
    </row>
    <row r="106" spans="1:19" s="9" customFormat="1" ht="15" hidden="1" x14ac:dyDescent="0.2">
      <c r="A106" s="48" t="s">
        <v>32</v>
      </c>
      <c r="B106" s="49">
        <v>118</v>
      </c>
      <c r="C106" s="48" t="s">
        <v>85</v>
      </c>
      <c r="D106" s="56">
        <v>1</v>
      </c>
      <c r="E106" s="48" t="s">
        <v>35</v>
      </c>
      <c r="F106" s="56">
        <v>1</v>
      </c>
      <c r="G106" s="50">
        <v>40.98</v>
      </c>
      <c r="H106" s="50">
        <f t="shared" ref="H106:H116" si="36">G106*10.7639</f>
        <v>441.10462199999995</v>
      </c>
      <c r="I106" s="51">
        <v>261995</v>
      </c>
      <c r="J106" s="51">
        <f t="shared" si="29"/>
        <v>593.95206246557996</v>
      </c>
      <c r="K106" s="51">
        <f>1350*12</f>
        <v>16200</v>
      </c>
      <c r="L106" s="52">
        <f t="shared" si="30"/>
        <v>6.1833241092387262E-2</v>
      </c>
      <c r="M106" s="51">
        <f t="shared" ref="M106:M112" si="37">IF(F106=1,1800,(IF(F106=2,2000,(IF(F106=3,2200,0)))))</f>
        <v>1800</v>
      </c>
      <c r="N106" s="51">
        <v>0</v>
      </c>
      <c r="O106" s="51">
        <f t="shared" si="34"/>
        <v>14400</v>
      </c>
      <c r="P106" s="53">
        <f t="shared" si="33"/>
        <v>5.4962880971010895E-2</v>
      </c>
      <c r="Q106" s="54">
        <f t="shared" si="35"/>
        <v>13099.75</v>
      </c>
      <c r="R106" s="55">
        <f t="shared" si="31"/>
        <v>2619.9499999999998</v>
      </c>
      <c r="S106" s="55">
        <f t="shared" si="32"/>
        <v>170296.75</v>
      </c>
    </row>
    <row r="107" spans="1:19" s="9" customFormat="1" ht="15" hidden="1" x14ac:dyDescent="0.2">
      <c r="A107" s="48" t="s">
        <v>32</v>
      </c>
      <c r="B107" s="58">
        <v>121</v>
      </c>
      <c r="C107" s="59" t="s">
        <v>86</v>
      </c>
      <c r="D107" s="40">
        <v>1</v>
      </c>
      <c r="E107" s="59" t="s">
        <v>34</v>
      </c>
      <c r="F107" s="40">
        <v>2</v>
      </c>
      <c r="G107" s="60">
        <v>62.38</v>
      </c>
      <c r="H107" s="60">
        <f t="shared" si="36"/>
        <v>671.45208200000002</v>
      </c>
      <c r="I107" s="61">
        <v>356995</v>
      </c>
      <c r="J107" s="61">
        <f t="shared" si="29"/>
        <v>531.67606381776022</v>
      </c>
      <c r="K107" s="61">
        <f>2000*12</f>
        <v>24000</v>
      </c>
      <c r="L107" s="62">
        <f t="shared" si="30"/>
        <v>6.7227832322581546E-2</v>
      </c>
      <c r="M107" s="61">
        <f t="shared" si="37"/>
        <v>2000</v>
      </c>
      <c r="N107" s="61">
        <v>0</v>
      </c>
      <c r="O107" s="61">
        <f t="shared" si="34"/>
        <v>22000</v>
      </c>
      <c r="P107" s="63">
        <f t="shared" si="33"/>
        <v>6.1625512962366423E-2</v>
      </c>
      <c r="Q107" s="64">
        <f t="shared" si="35"/>
        <v>17849.75</v>
      </c>
      <c r="R107" s="65">
        <f t="shared" si="31"/>
        <v>3569.95</v>
      </c>
      <c r="S107" s="65">
        <f t="shared" si="32"/>
        <v>232046.75</v>
      </c>
    </row>
    <row r="108" spans="1:19" s="9" customFormat="1" ht="15" hidden="1" x14ac:dyDescent="0.2">
      <c r="A108" s="48" t="s">
        <v>32</v>
      </c>
      <c r="B108" s="49">
        <v>122</v>
      </c>
      <c r="C108" s="48" t="s">
        <v>86</v>
      </c>
      <c r="D108" s="56">
        <v>1</v>
      </c>
      <c r="E108" s="48" t="s">
        <v>35</v>
      </c>
      <c r="F108" s="56">
        <v>1</v>
      </c>
      <c r="G108" s="50">
        <v>44.8</v>
      </c>
      <c r="H108" s="50">
        <f t="shared" si="36"/>
        <v>482.22271999999992</v>
      </c>
      <c r="I108" s="51">
        <v>264995</v>
      </c>
      <c r="J108" s="51">
        <f t="shared" si="29"/>
        <v>549.52823458836622</v>
      </c>
      <c r="K108" s="51">
        <f>1350*12</f>
        <v>16200</v>
      </c>
      <c r="L108" s="52">
        <f t="shared" si="30"/>
        <v>6.1133228928847712E-2</v>
      </c>
      <c r="M108" s="51">
        <f t="shared" si="37"/>
        <v>1800</v>
      </c>
      <c r="N108" s="51">
        <v>0</v>
      </c>
      <c r="O108" s="51">
        <f t="shared" si="34"/>
        <v>14400</v>
      </c>
      <c r="P108" s="53">
        <f t="shared" si="33"/>
        <v>5.4340647936753521E-2</v>
      </c>
      <c r="Q108" s="54">
        <f t="shared" si="35"/>
        <v>13249.75</v>
      </c>
      <c r="R108" s="55">
        <f t="shared" si="31"/>
        <v>2649.95</v>
      </c>
      <c r="S108" s="55">
        <f t="shared" si="32"/>
        <v>172246.75</v>
      </c>
    </row>
    <row r="109" spans="1:19" s="9" customFormat="1" ht="15" hidden="1" x14ac:dyDescent="0.2">
      <c r="A109" s="48" t="s">
        <v>32</v>
      </c>
      <c r="B109" s="58">
        <v>123</v>
      </c>
      <c r="C109" s="59" t="s">
        <v>86</v>
      </c>
      <c r="D109" s="40">
        <v>1</v>
      </c>
      <c r="E109" s="59" t="s">
        <v>34</v>
      </c>
      <c r="F109" s="40">
        <v>2</v>
      </c>
      <c r="G109" s="60">
        <v>61.67</v>
      </c>
      <c r="H109" s="60">
        <f t="shared" si="36"/>
        <v>663.80971299999999</v>
      </c>
      <c r="I109" s="61">
        <v>354995</v>
      </c>
      <c r="J109" s="61">
        <f t="shared" si="29"/>
        <v>534.7842808681529</v>
      </c>
      <c r="K109" s="61">
        <f>2000*12</f>
        <v>24000</v>
      </c>
      <c r="L109" s="62">
        <f t="shared" si="30"/>
        <v>6.7606586008253644E-2</v>
      </c>
      <c r="M109" s="61">
        <f t="shared" si="37"/>
        <v>2000</v>
      </c>
      <c r="N109" s="61">
        <v>0</v>
      </c>
      <c r="O109" s="61">
        <f t="shared" si="34"/>
        <v>22000</v>
      </c>
      <c r="P109" s="63">
        <f t="shared" si="33"/>
        <v>6.1972703840899167E-2</v>
      </c>
      <c r="Q109" s="64">
        <f t="shared" si="35"/>
        <v>17749.75</v>
      </c>
      <c r="R109" s="65">
        <f t="shared" si="31"/>
        <v>3549.95</v>
      </c>
      <c r="S109" s="65">
        <f t="shared" si="32"/>
        <v>230746.75</v>
      </c>
    </row>
    <row r="110" spans="1:19" s="9" customFormat="1" ht="15" hidden="1" x14ac:dyDescent="0.2">
      <c r="A110" s="58" t="s">
        <v>32</v>
      </c>
      <c r="B110" s="58">
        <v>124</v>
      </c>
      <c r="C110" s="59" t="s">
        <v>86</v>
      </c>
      <c r="D110" s="40">
        <v>1</v>
      </c>
      <c r="E110" s="59" t="s">
        <v>34</v>
      </c>
      <c r="F110" s="40">
        <v>2</v>
      </c>
      <c r="G110" s="60">
        <v>62</v>
      </c>
      <c r="H110" s="60">
        <f t="shared" si="36"/>
        <v>667.36180000000002</v>
      </c>
      <c r="I110" s="61">
        <v>354995</v>
      </c>
      <c r="J110" s="61">
        <f t="shared" si="29"/>
        <v>531.93784840546766</v>
      </c>
      <c r="K110" s="61">
        <v>26700</v>
      </c>
      <c r="L110" s="62">
        <f t="shared" si="30"/>
        <v>7.5212326934182172E-2</v>
      </c>
      <c r="M110" s="61">
        <f t="shared" si="37"/>
        <v>2000</v>
      </c>
      <c r="N110" s="61">
        <v>0</v>
      </c>
      <c r="O110" s="61">
        <f>K110-M110</f>
        <v>24700</v>
      </c>
      <c r="P110" s="63">
        <f t="shared" si="33"/>
        <v>6.9578444766827702E-2</v>
      </c>
      <c r="Q110" s="64">
        <f>5%*I110</f>
        <v>17749.75</v>
      </c>
      <c r="R110" s="65">
        <f t="shared" si="31"/>
        <v>3549.95</v>
      </c>
      <c r="S110" s="65">
        <f t="shared" si="32"/>
        <v>230746.75</v>
      </c>
    </row>
    <row r="111" spans="1:19" s="9" customFormat="1" ht="15" hidden="1" x14ac:dyDescent="0.2">
      <c r="A111" s="48" t="s">
        <v>32</v>
      </c>
      <c r="B111" s="49">
        <v>125</v>
      </c>
      <c r="C111" s="48" t="s">
        <v>86</v>
      </c>
      <c r="D111" s="48">
        <v>1</v>
      </c>
      <c r="E111" s="48" t="s">
        <v>35</v>
      </c>
      <c r="F111" s="48">
        <v>1</v>
      </c>
      <c r="G111" s="50">
        <v>41.18</v>
      </c>
      <c r="H111" s="50">
        <f t="shared" si="36"/>
        <v>443.25740199999996</v>
      </c>
      <c r="I111" s="51">
        <v>263995</v>
      </c>
      <c r="J111" s="51">
        <f t="shared" si="29"/>
        <v>595.57945069578341</v>
      </c>
      <c r="K111" s="51">
        <f>1350*12</f>
        <v>16200</v>
      </c>
      <c r="L111" s="52">
        <f t="shared" si="30"/>
        <v>6.13647985757306E-2</v>
      </c>
      <c r="M111" s="51">
        <f t="shared" si="37"/>
        <v>1800</v>
      </c>
      <c r="N111" s="51">
        <v>0</v>
      </c>
      <c r="O111" s="51">
        <f>K111-M111-N111</f>
        <v>14400</v>
      </c>
      <c r="P111" s="53">
        <f t="shared" si="33"/>
        <v>5.4546487622871648E-2</v>
      </c>
      <c r="Q111" s="54">
        <f>I111*0.05</f>
        <v>13199.75</v>
      </c>
      <c r="R111" s="55">
        <f t="shared" si="31"/>
        <v>2639.95</v>
      </c>
      <c r="S111" s="55">
        <f t="shared" si="32"/>
        <v>171596.75</v>
      </c>
    </row>
    <row r="112" spans="1:19" s="9" customFormat="1" ht="15" hidden="1" x14ac:dyDescent="0.2">
      <c r="A112" s="48" t="s">
        <v>32</v>
      </c>
      <c r="B112" s="49">
        <v>126</v>
      </c>
      <c r="C112" s="48" t="s">
        <v>86</v>
      </c>
      <c r="D112" s="48">
        <v>1</v>
      </c>
      <c r="E112" s="48" t="s">
        <v>35</v>
      </c>
      <c r="F112" s="48">
        <v>1</v>
      </c>
      <c r="G112" s="50">
        <v>40.98</v>
      </c>
      <c r="H112" s="50">
        <f t="shared" si="36"/>
        <v>441.10462199999995</v>
      </c>
      <c r="I112" s="51">
        <v>263995</v>
      </c>
      <c r="J112" s="51">
        <f t="shared" si="29"/>
        <v>598.48613420332742</v>
      </c>
      <c r="K112" s="51">
        <f>1350*12</f>
        <v>16200</v>
      </c>
      <c r="L112" s="52">
        <f t="shared" si="30"/>
        <v>6.13647985757306E-2</v>
      </c>
      <c r="M112" s="51">
        <f t="shared" si="37"/>
        <v>1800</v>
      </c>
      <c r="N112" s="51">
        <v>0</v>
      </c>
      <c r="O112" s="51">
        <f>K112-M112-N112</f>
        <v>14400</v>
      </c>
      <c r="P112" s="53">
        <f t="shared" si="33"/>
        <v>5.4546487622871648E-2</v>
      </c>
      <c r="Q112" s="54">
        <f>I112*0.05</f>
        <v>13199.75</v>
      </c>
      <c r="R112" s="55">
        <f t="shared" si="31"/>
        <v>2639.95</v>
      </c>
      <c r="S112" s="55">
        <f t="shared" si="32"/>
        <v>171596.75</v>
      </c>
    </row>
    <row r="113" spans="1:19" s="9" customFormat="1" ht="15" hidden="1" x14ac:dyDescent="0.2">
      <c r="A113" s="58" t="s">
        <v>32</v>
      </c>
      <c r="B113" s="58">
        <v>129</v>
      </c>
      <c r="C113" s="59" t="s">
        <v>87</v>
      </c>
      <c r="D113" s="40">
        <v>1</v>
      </c>
      <c r="E113" s="59" t="s">
        <v>34</v>
      </c>
      <c r="F113" s="40">
        <v>2</v>
      </c>
      <c r="G113" s="60">
        <v>62</v>
      </c>
      <c r="H113" s="60">
        <f t="shared" si="36"/>
        <v>667.36180000000002</v>
      </c>
      <c r="I113" s="61">
        <v>369995</v>
      </c>
      <c r="J113" s="61">
        <f t="shared" ref="J113:J133" si="38">I113/H113</f>
        <v>554.41441209251116</v>
      </c>
      <c r="K113" s="61">
        <v>26700</v>
      </c>
      <c r="L113" s="62">
        <f t="shared" ref="L113:L133" si="39">K113/I113</f>
        <v>7.2163137339693775E-2</v>
      </c>
      <c r="M113" s="61">
        <v>2000</v>
      </c>
      <c r="N113" s="61">
        <v>0</v>
      </c>
      <c r="O113" s="61">
        <f>K113-M113</f>
        <v>24700</v>
      </c>
      <c r="P113" s="63">
        <f t="shared" si="33"/>
        <v>6.6757658887282259E-2</v>
      </c>
      <c r="Q113" s="64">
        <f>5%*I113</f>
        <v>18499.75</v>
      </c>
      <c r="R113" s="65">
        <f t="shared" ref="R113:R133" si="40">(I113*0.3)/30</f>
        <v>3699.95</v>
      </c>
      <c r="S113" s="65">
        <f t="shared" ref="S113:S133" si="41">I113-Q113-R113*30</f>
        <v>240496.75</v>
      </c>
    </row>
    <row r="114" spans="1:19" s="9" customFormat="1" ht="15" hidden="1" x14ac:dyDescent="0.2">
      <c r="A114" s="48" t="s">
        <v>32</v>
      </c>
      <c r="B114" s="49">
        <v>130</v>
      </c>
      <c r="C114" s="48" t="s">
        <v>87</v>
      </c>
      <c r="D114" s="48">
        <v>1</v>
      </c>
      <c r="E114" s="48" t="s">
        <v>35</v>
      </c>
      <c r="F114" s="48">
        <v>1</v>
      </c>
      <c r="G114" s="50">
        <v>44.8</v>
      </c>
      <c r="H114" s="50">
        <f t="shared" si="36"/>
        <v>482.22271999999992</v>
      </c>
      <c r="I114" s="51">
        <v>269995</v>
      </c>
      <c r="J114" s="51">
        <f t="shared" si="38"/>
        <v>559.8968874797107</v>
      </c>
      <c r="K114" s="51">
        <f>1350*12</f>
        <v>16200</v>
      </c>
      <c r="L114" s="52">
        <f t="shared" si="39"/>
        <v>6.0001111131687622E-2</v>
      </c>
      <c r="M114" s="51">
        <f>IF(F114=1,1800,(IF(F114=2,2000,(IF(F114=3,2200,0)))))</f>
        <v>1800</v>
      </c>
      <c r="N114" s="51">
        <v>0</v>
      </c>
      <c r="O114" s="51">
        <f t="shared" ref="O114:O120" si="42">K114-M114-N114</f>
        <v>14400</v>
      </c>
      <c r="P114" s="53">
        <f t="shared" si="33"/>
        <v>5.3334321005944554E-2</v>
      </c>
      <c r="Q114" s="54">
        <f t="shared" ref="Q114:Q120" si="43">I114*0.05</f>
        <v>13499.75</v>
      </c>
      <c r="R114" s="55">
        <f t="shared" si="40"/>
        <v>2699.95</v>
      </c>
      <c r="S114" s="55">
        <f t="shared" si="41"/>
        <v>175496.75</v>
      </c>
    </row>
    <row r="115" spans="1:19" s="9" customFormat="1" ht="15" hidden="1" x14ac:dyDescent="0.2">
      <c r="A115" s="48" t="s">
        <v>32</v>
      </c>
      <c r="B115" s="58">
        <v>131</v>
      </c>
      <c r="C115" s="59" t="s">
        <v>87</v>
      </c>
      <c r="D115" s="59">
        <v>1</v>
      </c>
      <c r="E115" s="59" t="s">
        <v>34</v>
      </c>
      <c r="F115" s="59">
        <v>2</v>
      </c>
      <c r="G115" s="60">
        <v>61.67</v>
      </c>
      <c r="H115" s="60">
        <f t="shared" si="36"/>
        <v>663.80971299999999</v>
      </c>
      <c r="I115" s="61">
        <v>368995</v>
      </c>
      <c r="J115" s="61">
        <f t="shared" si="38"/>
        <v>555.87466223170497</v>
      </c>
      <c r="K115" s="61">
        <f>2000*12</f>
        <v>24000</v>
      </c>
      <c r="L115" s="62">
        <f t="shared" si="39"/>
        <v>6.5041531728072199E-2</v>
      </c>
      <c r="M115" s="61">
        <f>IF(F115=1,1800,(IF(F115=2,2000,(IF(F115=3,2200,0)))))</f>
        <v>2000</v>
      </c>
      <c r="N115" s="61">
        <v>0</v>
      </c>
      <c r="O115" s="61">
        <f t="shared" si="42"/>
        <v>22000</v>
      </c>
      <c r="P115" s="63">
        <f t="shared" si="33"/>
        <v>5.962140408406618E-2</v>
      </c>
      <c r="Q115" s="64">
        <f t="shared" si="43"/>
        <v>18449.75</v>
      </c>
      <c r="R115" s="65">
        <f t="shared" si="40"/>
        <v>3689.95</v>
      </c>
      <c r="S115" s="65">
        <f t="shared" si="41"/>
        <v>239846.75</v>
      </c>
    </row>
    <row r="116" spans="1:19" s="9" customFormat="1" ht="15" hidden="1" x14ac:dyDescent="0.2">
      <c r="A116" s="48" t="s">
        <v>32</v>
      </c>
      <c r="B116" s="58">
        <v>132</v>
      </c>
      <c r="C116" s="59" t="s">
        <v>87</v>
      </c>
      <c r="D116" s="59">
        <v>1</v>
      </c>
      <c r="E116" s="59" t="s">
        <v>34</v>
      </c>
      <c r="F116" s="59">
        <v>2</v>
      </c>
      <c r="G116" s="60">
        <v>61.67</v>
      </c>
      <c r="H116" s="60">
        <f t="shared" si="36"/>
        <v>663.80971299999999</v>
      </c>
      <c r="I116" s="61">
        <v>368995</v>
      </c>
      <c r="J116" s="61">
        <f t="shared" si="38"/>
        <v>555.87466223170497</v>
      </c>
      <c r="K116" s="61">
        <f>2000*12</f>
        <v>24000</v>
      </c>
      <c r="L116" s="62">
        <f t="shared" si="39"/>
        <v>6.5041531728072199E-2</v>
      </c>
      <c r="M116" s="61">
        <f>IF(F116=1,1800,(IF(F116=2,2000,(IF(F116=3,2200,0)))))</f>
        <v>2000</v>
      </c>
      <c r="N116" s="61">
        <v>0</v>
      </c>
      <c r="O116" s="61">
        <f t="shared" si="42"/>
        <v>22000</v>
      </c>
      <c r="P116" s="63">
        <f t="shared" si="33"/>
        <v>5.962140408406618E-2</v>
      </c>
      <c r="Q116" s="64">
        <f t="shared" si="43"/>
        <v>18449.75</v>
      </c>
      <c r="R116" s="65">
        <f t="shared" si="40"/>
        <v>3689.95</v>
      </c>
      <c r="S116" s="65">
        <f t="shared" si="41"/>
        <v>239846.75</v>
      </c>
    </row>
    <row r="117" spans="1:19" s="9" customFormat="1" ht="15" hidden="1" x14ac:dyDescent="0.2">
      <c r="A117" s="48" t="s">
        <v>32</v>
      </c>
      <c r="B117" s="49">
        <v>133</v>
      </c>
      <c r="C117" s="48" t="s">
        <v>87</v>
      </c>
      <c r="D117" s="47"/>
      <c r="E117" s="48" t="s">
        <v>35</v>
      </c>
      <c r="F117" s="47"/>
      <c r="G117" s="50">
        <v>41</v>
      </c>
      <c r="H117" s="50">
        <v>443</v>
      </c>
      <c r="I117" s="51">
        <v>267995</v>
      </c>
      <c r="J117" s="51">
        <f t="shared" si="38"/>
        <v>604.9548532731377</v>
      </c>
      <c r="K117" s="51">
        <v>18600</v>
      </c>
      <c r="L117" s="69">
        <f t="shared" si="39"/>
        <v>6.9404279930595725E-2</v>
      </c>
      <c r="M117" s="51">
        <v>1800</v>
      </c>
      <c r="N117" s="51">
        <v>0</v>
      </c>
      <c r="O117" s="51">
        <f t="shared" si="42"/>
        <v>16800</v>
      </c>
      <c r="P117" s="53">
        <f t="shared" si="33"/>
        <v>6.2687736711505807E-2</v>
      </c>
      <c r="Q117" s="54">
        <f t="shared" si="43"/>
        <v>13399.75</v>
      </c>
      <c r="R117" s="55">
        <f t="shared" si="40"/>
        <v>2679.95</v>
      </c>
      <c r="S117" s="55">
        <f t="shared" si="41"/>
        <v>174196.75</v>
      </c>
    </row>
    <row r="118" spans="1:19" s="9" customFormat="1" ht="15" hidden="1" x14ac:dyDescent="0.2">
      <c r="A118" s="48" t="s">
        <v>32</v>
      </c>
      <c r="B118" s="49">
        <v>134</v>
      </c>
      <c r="C118" s="48" t="s">
        <v>87</v>
      </c>
      <c r="D118" s="56">
        <v>1</v>
      </c>
      <c r="E118" s="48" t="s">
        <v>35</v>
      </c>
      <c r="F118" s="56">
        <v>1</v>
      </c>
      <c r="G118" s="50">
        <v>40.98</v>
      </c>
      <c r="H118" s="50">
        <f>G118*10.7639</f>
        <v>441.10462199999995</v>
      </c>
      <c r="I118" s="51">
        <v>267995</v>
      </c>
      <c r="J118" s="51">
        <f t="shared" si="38"/>
        <v>607.55427767882247</v>
      </c>
      <c r="K118" s="51">
        <f>1350*12</f>
        <v>16200</v>
      </c>
      <c r="L118" s="52">
        <f t="shared" si="39"/>
        <v>6.0448888971809174E-2</v>
      </c>
      <c r="M118" s="51">
        <f>IF(F118=1,1800,(IF(F118=2,2000,(IF(F118=3,2200,0)))))</f>
        <v>1800</v>
      </c>
      <c r="N118" s="51">
        <v>0</v>
      </c>
      <c r="O118" s="51">
        <f t="shared" si="42"/>
        <v>14400</v>
      </c>
      <c r="P118" s="53">
        <f t="shared" si="33"/>
        <v>5.373234575271927E-2</v>
      </c>
      <c r="Q118" s="54">
        <f t="shared" si="43"/>
        <v>13399.75</v>
      </c>
      <c r="R118" s="55">
        <f t="shared" si="40"/>
        <v>2679.95</v>
      </c>
      <c r="S118" s="55">
        <f t="shared" si="41"/>
        <v>174196.75</v>
      </c>
    </row>
    <row r="119" spans="1:19" s="9" customFormat="1" ht="15" hidden="1" x14ac:dyDescent="0.2">
      <c r="A119" s="48" t="s">
        <v>32</v>
      </c>
      <c r="B119" s="49">
        <v>135</v>
      </c>
      <c r="C119" s="48" t="s">
        <v>87</v>
      </c>
      <c r="D119" s="47">
        <v>1</v>
      </c>
      <c r="E119" s="48" t="s">
        <v>35</v>
      </c>
      <c r="F119" s="47">
        <v>1</v>
      </c>
      <c r="G119" s="50">
        <v>40.98</v>
      </c>
      <c r="H119" s="50">
        <f>G119*10.7639</f>
        <v>441.10462199999995</v>
      </c>
      <c r="I119" s="51">
        <v>267995</v>
      </c>
      <c r="J119" s="51">
        <f t="shared" si="38"/>
        <v>607.55427767882247</v>
      </c>
      <c r="K119" s="51">
        <v>18600</v>
      </c>
      <c r="L119" s="69">
        <f t="shared" si="39"/>
        <v>6.9404279930595725E-2</v>
      </c>
      <c r="M119" s="51">
        <f>IF(F119=1,1800,(IF(F119=2,2000,(IF(F119=3,2200,0)))))</f>
        <v>1800</v>
      </c>
      <c r="N119" s="51">
        <v>0</v>
      </c>
      <c r="O119" s="51">
        <f t="shared" si="42"/>
        <v>16800</v>
      </c>
      <c r="P119" s="53">
        <f t="shared" si="33"/>
        <v>6.2687736711505807E-2</v>
      </c>
      <c r="Q119" s="54">
        <f t="shared" si="43"/>
        <v>13399.75</v>
      </c>
      <c r="R119" s="55">
        <f t="shared" si="40"/>
        <v>2679.95</v>
      </c>
      <c r="S119" s="55">
        <f t="shared" si="41"/>
        <v>174196.75</v>
      </c>
    </row>
    <row r="120" spans="1:19" s="9" customFormat="1" ht="15" hidden="1" x14ac:dyDescent="0.2">
      <c r="A120" s="48" t="s">
        <v>32</v>
      </c>
      <c r="B120" s="58">
        <v>136</v>
      </c>
      <c r="C120" s="59" t="s">
        <v>88</v>
      </c>
      <c r="D120" s="40">
        <v>2</v>
      </c>
      <c r="E120" s="59" t="s">
        <v>34</v>
      </c>
      <c r="F120" s="40">
        <v>2</v>
      </c>
      <c r="G120" s="60">
        <v>62.38</v>
      </c>
      <c r="H120" s="60">
        <f>G120*10.7639</f>
        <v>671.45208200000002</v>
      </c>
      <c r="I120" s="61">
        <v>362995</v>
      </c>
      <c r="J120" s="61">
        <f t="shared" si="38"/>
        <v>540.61192113482787</v>
      </c>
      <c r="K120" s="61">
        <f>2000*12</f>
        <v>24000</v>
      </c>
      <c r="L120" s="62">
        <f t="shared" si="39"/>
        <v>6.6116613176490036E-2</v>
      </c>
      <c r="M120" s="61">
        <f>IF(F120=1,1800,(IF(F120=2,2000,(IF(F120=3,2200,0)))))</f>
        <v>2000</v>
      </c>
      <c r="N120" s="61">
        <v>0</v>
      </c>
      <c r="O120" s="61">
        <f t="shared" si="42"/>
        <v>22000</v>
      </c>
      <c r="P120" s="63">
        <f t="shared" si="33"/>
        <v>6.0606895411782533E-2</v>
      </c>
      <c r="Q120" s="64">
        <f t="shared" si="43"/>
        <v>18149.75</v>
      </c>
      <c r="R120" s="65">
        <f t="shared" si="40"/>
        <v>3629.95</v>
      </c>
      <c r="S120" s="65">
        <f t="shared" si="41"/>
        <v>235946.75</v>
      </c>
    </row>
    <row r="121" spans="1:19" s="9" customFormat="1" ht="15" x14ac:dyDescent="0.2">
      <c r="A121" s="39" t="s">
        <v>45</v>
      </c>
      <c r="B121" s="39">
        <v>137</v>
      </c>
      <c r="C121" s="40" t="s">
        <v>88</v>
      </c>
      <c r="D121" s="70">
        <v>2</v>
      </c>
      <c r="E121" s="40" t="s">
        <v>34</v>
      </c>
      <c r="F121" s="70">
        <v>2</v>
      </c>
      <c r="G121" s="41">
        <v>62</v>
      </c>
      <c r="H121" s="41">
        <v>671</v>
      </c>
      <c r="I121" s="42">
        <v>368995</v>
      </c>
      <c r="J121" s="42">
        <f t="shared" si="38"/>
        <v>549.91803278688519</v>
      </c>
      <c r="K121" s="42">
        <v>26700</v>
      </c>
      <c r="L121" s="43">
        <f t="shared" si="39"/>
        <v>7.2358704047480321E-2</v>
      </c>
      <c r="M121" s="42" t="s">
        <v>37</v>
      </c>
      <c r="N121" s="42">
        <v>0</v>
      </c>
      <c r="O121" s="42" t="s">
        <v>89</v>
      </c>
      <c r="P121" s="44">
        <v>6.7000000000000004E-2</v>
      </c>
      <c r="Q121" s="45">
        <f>5%*I121</f>
        <v>18449.75</v>
      </c>
      <c r="R121" s="46">
        <f t="shared" si="40"/>
        <v>3689.95</v>
      </c>
      <c r="S121" s="46">
        <f t="shared" si="41"/>
        <v>239846.75</v>
      </c>
    </row>
    <row r="122" spans="1:19" s="9" customFormat="1" ht="15" hidden="1" x14ac:dyDescent="0.2">
      <c r="A122" s="48" t="s">
        <v>32</v>
      </c>
      <c r="B122" s="49">
        <v>138</v>
      </c>
      <c r="C122" s="48" t="s">
        <v>88</v>
      </c>
      <c r="D122" s="47">
        <v>2</v>
      </c>
      <c r="E122" s="48" t="s">
        <v>35</v>
      </c>
      <c r="F122" s="47">
        <v>1</v>
      </c>
      <c r="G122" s="50">
        <v>44.8</v>
      </c>
      <c r="H122" s="50">
        <f>G122*10.7639</f>
        <v>482.22271999999992</v>
      </c>
      <c r="I122" s="51">
        <v>274995</v>
      </c>
      <c r="J122" s="51">
        <f t="shared" si="38"/>
        <v>570.26554037105518</v>
      </c>
      <c r="K122" s="51">
        <f>1350*12</f>
        <v>16200</v>
      </c>
      <c r="L122" s="52">
        <f t="shared" si="39"/>
        <v>5.8910162002945507E-2</v>
      </c>
      <c r="M122" s="51">
        <f>IF(F122=1,1800,(IF(F122=2,2000,(IF(F122=3,2200,0)))))</f>
        <v>1800</v>
      </c>
      <c r="N122" s="51">
        <v>0</v>
      </c>
      <c r="O122" s="51">
        <f>K122-M122-N122</f>
        <v>14400</v>
      </c>
      <c r="P122" s="53">
        <f t="shared" ref="P122:P130" si="44">O122/I122</f>
        <v>5.2364588447062675E-2</v>
      </c>
      <c r="Q122" s="54">
        <f>I122*0.05</f>
        <v>13749.75</v>
      </c>
      <c r="R122" s="55">
        <f t="shared" si="40"/>
        <v>2749.95</v>
      </c>
      <c r="S122" s="55">
        <f t="shared" si="41"/>
        <v>178746.75</v>
      </c>
    </row>
    <row r="123" spans="1:19" s="9" customFormat="1" ht="15" hidden="1" x14ac:dyDescent="0.2">
      <c r="A123" s="48" t="s">
        <v>32</v>
      </c>
      <c r="B123" s="58">
        <v>139</v>
      </c>
      <c r="C123" s="59" t="s">
        <v>88</v>
      </c>
      <c r="D123" s="40">
        <v>2</v>
      </c>
      <c r="E123" s="59" t="s">
        <v>34</v>
      </c>
      <c r="F123" s="40">
        <v>2</v>
      </c>
      <c r="G123" s="60">
        <v>61.67</v>
      </c>
      <c r="H123" s="60">
        <f>G123*10.7639</f>
        <v>663.80971299999999</v>
      </c>
      <c r="I123" s="61">
        <v>361995</v>
      </c>
      <c r="J123" s="61">
        <f t="shared" si="38"/>
        <v>545.32947154992894</v>
      </c>
      <c r="K123" s="61">
        <f>2000*12</f>
        <v>24000</v>
      </c>
      <c r="L123" s="62">
        <f t="shared" si="39"/>
        <v>6.6299258277048023E-2</v>
      </c>
      <c r="M123" s="61">
        <f>IF(F123=1,1800,(IF(F123=2,2000,(IF(F123=3,2200,0)))))</f>
        <v>2000</v>
      </c>
      <c r="N123" s="61">
        <v>0</v>
      </c>
      <c r="O123" s="61">
        <f>K123-M123-N123</f>
        <v>22000</v>
      </c>
      <c r="P123" s="63">
        <f t="shared" si="44"/>
        <v>6.0774320087294026E-2</v>
      </c>
      <c r="Q123" s="64">
        <f>I123*0.05</f>
        <v>18099.75</v>
      </c>
      <c r="R123" s="65">
        <f t="shared" si="40"/>
        <v>3619.95</v>
      </c>
      <c r="S123" s="65">
        <f t="shared" si="41"/>
        <v>235296.75</v>
      </c>
    </row>
    <row r="124" spans="1:19" s="9" customFormat="1" ht="15" hidden="1" x14ac:dyDescent="0.2">
      <c r="A124" s="58" t="s">
        <v>32</v>
      </c>
      <c r="B124" s="58">
        <v>140</v>
      </c>
      <c r="C124" s="59" t="s">
        <v>88</v>
      </c>
      <c r="D124" s="70">
        <v>2</v>
      </c>
      <c r="E124" s="59" t="s">
        <v>34</v>
      </c>
      <c r="F124" s="70">
        <v>2</v>
      </c>
      <c r="G124" s="60">
        <v>62</v>
      </c>
      <c r="H124" s="60">
        <f>G124*10.7639</f>
        <v>667.36180000000002</v>
      </c>
      <c r="I124" s="61">
        <v>361995</v>
      </c>
      <c r="J124" s="61">
        <f t="shared" si="38"/>
        <v>542.42691145942126</v>
      </c>
      <c r="K124" s="61">
        <v>26700</v>
      </c>
      <c r="L124" s="62">
        <f t="shared" si="39"/>
        <v>7.3757924833215929E-2</v>
      </c>
      <c r="M124" s="61">
        <v>2000</v>
      </c>
      <c r="N124" s="61">
        <v>0</v>
      </c>
      <c r="O124" s="61">
        <f>K124-M124</f>
        <v>24700</v>
      </c>
      <c r="P124" s="63">
        <f t="shared" si="44"/>
        <v>6.8232986643461932E-2</v>
      </c>
      <c r="Q124" s="64">
        <f>5%*I124</f>
        <v>18099.75</v>
      </c>
      <c r="R124" s="65">
        <f t="shared" si="40"/>
        <v>3619.95</v>
      </c>
      <c r="S124" s="65">
        <f t="shared" si="41"/>
        <v>235296.75</v>
      </c>
    </row>
    <row r="125" spans="1:19" s="9" customFormat="1" ht="15" x14ac:dyDescent="0.2">
      <c r="A125" s="47" t="s">
        <v>45</v>
      </c>
      <c r="B125" s="78">
        <v>141</v>
      </c>
      <c r="C125" s="47" t="s">
        <v>88</v>
      </c>
      <c r="D125" s="56">
        <v>2</v>
      </c>
      <c r="E125" s="47" t="s">
        <v>35</v>
      </c>
      <c r="F125" s="56">
        <v>1</v>
      </c>
      <c r="G125" s="79">
        <v>41.18</v>
      </c>
      <c r="H125" s="79">
        <f>G125*10.7639</f>
        <v>443.25740199999996</v>
      </c>
      <c r="I125" s="80">
        <v>272995</v>
      </c>
      <c r="J125" s="80">
        <f t="shared" si="38"/>
        <v>615.88368015566721</v>
      </c>
      <c r="K125" s="80">
        <v>18600</v>
      </c>
      <c r="L125" s="81">
        <f t="shared" si="39"/>
        <v>6.8133115991135362E-2</v>
      </c>
      <c r="M125" s="80">
        <f>IF(F125=1,1800,(IF(F125=2,2000,(IF(F125=3,2200,0)))))</f>
        <v>1800</v>
      </c>
      <c r="N125" s="80">
        <v>0</v>
      </c>
      <c r="O125" s="80">
        <f>K125-M125-N125</f>
        <v>16800</v>
      </c>
      <c r="P125" s="82">
        <f t="shared" si="44"/>
        <v>6.153958863715453E-2</v>
      </c>
      <c r="Q125" s="83">
        <f>I125*0.05</f>
        <v>13649.75</v>
      </c>
      <c r="R125" s="84">
        <f t="shared" si="40"/>
        <v>2729.95</v>
      </c>
      <c r="S125" s="84">
        <f t="shared" si="41"/>
        <v>177446.75</v>
      </c>
    </row>
    <row r="126" spans="1:19" s="9" customFormat="1" ht="15" hidden="1" x14ac:dyDescent="0.2">
      <c r="A126" s="48" t="s">
        <v>32</v>
      </c>
      <c r="B126" s="49">
        <v>142</v>
      </c>
      <c r="C126" s="48" t="s">
        <v>88</v>
      </c>
      <c r="D126" s="48"/>
      <c r="E126" s="48" t="s">
        <v>35</v>
      </c>
      <c r="F126" s="48"/>
      <c r="G126" s="50">
        <v>41</v>
      </c>
      <c r="H126" s="50">
        <v>441</v>
      </c>
      <c r="I126" s="51">
        <v>272995</v>
      </c>
      <c r="J126" s="51">
        <f t="shared" si="38"/>
        <v>619.03628117913831</v>
      </c>
      <c r="K126" s="51">
        <v>18600</v>
      </c>
      <c r="L126" s="69">
        <f t="shared" si="39"/>
        <v>6.8133115991135362E-2</v>
      </c>
      <c r="M126" s="51">
        <v>1800</v>
      </c>
      <c r="N126" s="51">
        <v>0</v>
      </c>
      <c r="O126" s="51">
        <f>K126-M126-N126</f>
        <v>16800</v>
      </c>
      <c r="P126" s="53">
        <f t="shared" si="44"/>
        <v>6.153958863715453E-2</v>
      </c>
      <c r="Q126" s="54">
        <f>I126*0.05</f>
        <v>13649.75</v>
      </c>
      <c r="R126" s="55">
        <f t="shared" si="40"/>
        <v>2729.95</v>
      </c>
      <c r="S126" s="55">
        <f t="shared" si="41"/>
        <v>177446.75</v>
      </c>
    </row>
    <row r="127" spans="1:19" s="9" customFormat="1" ht="15" hidden="1" x14ac:dyDescent="0.2">
      <c r="A127" s="48" t="s">
        <v>32</v>
      </c>
      <c r="B127" s="58">
        <v>144</v>
      </c>
      <c r="C127" s="59" t="s">
        <v>90</v>
      </c>
      <c r="D127" s="59">
        <v>2</v>
      </c>
      <c r="E127" s="59" t="s">
        <v>34</v>
      </c>
      <c r="F127" s="59">
        <v>2</v>
      </c>
      <c r="G127" s="60">
        <v>62.38</v>
      </c>
      <c r="H127" s="60">
        <f>G127*10.7639</f>
        <v>671.45208200000002</v>
      </c>
      <c r="I127" s="61">
        <v>376995</v>
      </c>
      <c r="J127" s="61">
        <f t="shared" si="38"/>
        <v>561.46225487465233</v>
      </c>
      <c r="K127" s="61">
        <f>2000*12</f>
        <v>24000</v>
      </c>
      <c r="L127" s="62">
        <f t="shared" si="39"/>
        <v>6.366132176819321E-2</v>
      </c>
      <c r="M127" s="61">
        <f>IF(F127=1,1800,(IF(F127=2,2000,(IF(F127=3,2200,0)))))</f>
        <v>2000</v>
      </c>
      <c r="N127" s="61">
        <v>0</v>
      </c>
      <c r="O127" s="61">
        <f>K127-M127-N127</f>
        <v>22000</v>
      </c>
      <c r="P127" s="63">
        <f t="shared" si="44"/>
        <v>5.8356211620843777E-2</v>
      </c>
      <c r="Q127" s="64">
        <f>I127*0.05</f>
        <v>18849.75</v>
      </c>
      <c r="R127" s="65">
        <f t="shared" si="40"/>
        <v>3769.95</v>
      </c>
      <c r="S127" s="65">
        <f t="shared" si="41"/>
        <v>245046.75</v>
      </c>
    </row>
    <row r="128" spans="1:19" s="9" customFormat="1" ht="15" x14ac:dyDescent="0.2">
      <c r="A128" s="39" t="s">
        <v>45</v>
      </c>
      <c r="B128" s="39">
        <v>145</v>
      </c>
      <c r="C128" s="40" t="s">
        <v>90</v>
      </c>
      <c r="D128" s="40">
        <v>2</v>
      </c>
      <c r="E128" s="40" t="s">
        <v>34</v>
      </c>
      <c r="F128" s="40">
        <v>2</v>
      </c>
      <c r="G128" s="41">
        <v>62</v>
      </c>
      <c r="H128" s="41">
        <f>G128*10.7639</f>
        <v>667.36180000000002</v>
      </c>
      <c r="I128" s="42">
        <v>376995</v>
      </c>
      <c r="J128" s="42">
        <f t="shared" si="38"/>
        <v>564.90347514646476</v>
      </c>
      <c r="K128" s="42">
        <v>26700</v>
      </c>
      <c r="L128" s="43">
        <f t="shared" si="39"/>
        <v>7.082322046711495E-2</v>
      </c>
      <c r="M128" s="42">
        <v>2000</v>
      </c>
      <c r="N128" s="42">
        <v>0</v>
      </c>
      <c r="O128" s="42">
        <f>K128-M128</f>
        <v>24700</v>
      </c>
      <c r="P128" s="44">
        <f t="shared" si="44"/>
        <v>6.551811031976551E-2</v>
      </c>
      <c r="Q128" s="45">
        <f>5%*I128</f>
        <v>18849.75</v>
      </c>
      <c r="R128" s="46">
        <f t="shared" si="40"/>
        <v>3769.95</v>
      </c>
      <c r="S128" s="46">
        <f t="shared" si="41"/>
        <v>245046.75</v>
      </c>
    </row>
    <row r="129" spans="1:19" s="9" customFormat="1" ht="15" hidden="1" x14ac:dyDescent="0.2">
      <c r="A129" s="48" t="s">
        <v>32</v>
      </c>
      <c r="B129" s="49">
        <v>146</v>
      </c>
      <c r="C129" s="48" t="s">
        <v>90</v>
      </c>
      <c r="D129" s="48">
        <v>2</v>
      </c>
      <c r="E129" s="48" t="s">
        <v>35</v>
      </c>
      <c r="F129" s="48">
        <v>1</v>
      </c>
      <c r="G129" s="50">
        <v>44.8</v>
      </c>
      <c r="H129" s="50">
        <f>G129*10.7639</f>
        <v>482.22271999999992</v>
      </c>
      <c r="I129" s="51">
        <v>284995</v>
      </c>
      <c r="J129" s="51">
        <f t="shared" si="38"/>
        <v>591.00284615374414</v>
      </c>
      <c r="K129" s="51">
        <f>1350*12</f>
        <v>16200</v>
      </c>
      <c r="L129" s="52">
        <f t="shared" si="39"/>
        <v>5.6843102510570363E-2</v>
      </c>
      <c r="M129" s="51">
        <f>IF(F129=1,1800,(IF(F129=2,2000,(IF(F129=3,2200,0)))))</f>
        <v>1800</v>
      </c>
      <c r="N129" s="51">
        <v>0</v>
      </c>
      <c r="O129" s="51">
        <f>K129-M129-N129</f>
        <v>14400</v>
      </c>
      <c r="P129" s="53">
        <f t="shared" si="44"/>
        <v>5.05272022316181E-2</v>
      </c>
      <c r="Q129" s="54">
        <f>I129*0.05</f>
        <v>14249.75</v>
      </c>
      <c r="R129" s="55">
        <f t="shared" si="40"/>
        <v>2849.95</v>
      </c>
      <c r="S129" s="55">
        <f t="shared" si="41"/>
        <v>185246.75</v>
      </c>
    </row>
    <row r="130" spans="1:19" s="9" customFormat="1" ht="15" hidden="1" x14ac:dyDescent="0.2">
      <c r="A130" s="48" t="s">
        <v>32</v>
      </c>
      <c r="B130" s="58">
        <v>147</v>
      </c>
      <c r="C130" s="59" t="s">
        <v>90</v>
      </c>
      <c r="D130" s="59">
        <v>2</v>
      </c>
      <c r="E130" s="59" t="s">
        <v>34</v>
      </c>
      <c r="F130" s="59">
        <v>2</v>
      </c>
      <c r="G130" s="60">
        <v>61.67</v>
      </c>
      <c r="H130" s="60">
        <f>G130*10.7639</f>
        <v>663.80971299999999</v>
      </c>
      <c r="I130" s="61">
        <v>374995</v>
      </c>
      <c r="J130" s="61">
        <f t="shared" si="38"/>
        <v>564.91339710179864</v>
      </c>
      <c r="K130" s="61">
        <f>2000*12</f>
        <v>24000</v>
      </c>
      <c r="L130" s="62">
        <f t="shared" si="39"/>
        <v>6.4000853344711256E-2</v>
      </c>
      <c r="M130" s="61">
        <f>IF(F130=1,1800,(IF(F130=2,2000,(IF(F130=3,2200,0)))))</f>
        <v>2000</v>
      </c>
      <c r="N130" s="61">
        <v>0</v>
      </c>
      <c r="O130" s="61">
        <f>K130-M130-N130</f>
        <v>22000</v>
      </c>
      <c r="P130" s="63">
        <f t="shared" si="44"/>
        <v>5.8667448899318658E-2</v>
      </c>
      <c r="Q130" s="64">
        <f>I130*0.05</f>
        <v>18749.75</v>
      </c>
      <c r="R130" s="65">
        <f t="shared" si="40"/>
        <v>3749.95</v>
      </c>
      <c r="S130" s="65">
        <f t="shared" si="41"/>
        <v>243746.75</v>
      </c>
    </row>
    <row r="131" spans="1:19" s="9" customFormat="1" ht="15" x14ac:dyDescent="0.2">
      <c r="A131" s="39" t="s">
        <v>45</v>
      </c>
      <c r="B131" s="39">
        <v>148</v>
      </c>
      <c r="C131" s="40" t="s">
        <v>90</v>
      </c>
      <c r="D131" s="70">
        <v>2</v>
      </c>
      <c r="E131" s="40" t="s">
        <v>34</v>
      </c>
      <c r="F131" s="70">
        <v>2</v>
      </c>
      <c r="G131" s="41">
        <v>62</v>
      </c>
      <c r="H131" s="41">
        <v>664</v>
      </c>
      <c r="I131" s="42">
        <v>380995</v>
      </c>
      <c r="J131" s="42">
        <f t="shared" si="38"/>
        <v>573.7876506024096</v>
      </c>
      <c r="K131" s="42">
        <v>26700</v>
      </c>
      <c r="L131" s="43">
        <f t="shared" si="39"/>
        <v>7.0079659838055613E-2</v>
      </c>
      <c r="M131" s="42" t="s">
        <v>37</v>
      </c>
      <c r="N131" s="42" t="s">
        <v>38</v>
      </c>
      <c r="O131" s="42" t="s">
        <v>89</v>
      </c>
      <c r="P131" s="44">
        <v>6.5000000000000002E-2</v>
      </c>
      <c r="Q131" s="45">
        <f>5%*I131</f>
        <v>19049.75</v>
      </c>
      <c r="R131" s="46">
        <f t="shared" si="40"/>
        <v>3809.95</v>
      </c>
      <c r="S131" s="46">
        <f t="shared" si="41"/>
        <v>247646.75</v>
      </c>
    </row>
    <row r="132" spans="1:19" s="9" customFormat="1" ht="15" hidden="1" x14ac:dyDescent="0.2">
      <c r="A132" s="48" t="s">
        <v>32</v>
      </c>
      <c r="B132" s="49">
        <v>149</v>
      </c>
      <c r="C132" s="48" t="s">
        <v>90</v>
      </c>
      <c r="D132" s="47">
        <v>2</v>
      </c>
      <c r="E132" s="48" t="s">
        <v>35</v>
      </c>
      <c r="F132" s="47">
        <v>1</v>
      </c>
      <c r="G132" s="50">
        <v>41.18</v>
      </c>
      <c r="H132" s="50">
        <f>G132*10.7639</f>
        <v>443.25740199999996</v>
      </c>
      <c r="I132" s="51">
        <v>281995</v>
      </c>
      <c r="J132" s="51">
        <f t="shared" si="38"/>
        <v>636.18790961555112</v>
      </c>
      <c r="K132" s="51">
        <v>18600</v>
      </c>
      <c r="L132" s="69">
        <f t="shared" si="39"/>
        <v>6.5958616287522823E-2</v>
      </c>
      <c r="M132" s="51">
        <f>IF(F132=1,1800,(IF(F132=2,2000,(IF(F132=3,2200,0)))))</f>
        <v>1800</v>
      </c>
      <c r="N132" s="51">
        <v>0</v>
      </c>
      <c r="O132" s="51">
        <f>K132-M132-N132</f>
        <v>16800</v>
      </c>
      <c r="P132" s="53">
        <f>O132/I132</f>
        <v>5.9575524388730296E-2</v>
      </c>
      <c r="Q132" s="54">
        <f>I132*0.05</f>
        <v>14099.75</v>
      </c>
      <c r="R132" s="55">
        <f t="shared" si="40"/>
        <v>2819.95</v>
      </c>
      <c r="S132" s="55">
        <f t="shared" si="41"/>
        <v>183296.75</v>
      </c>
    </row>
    <row r="133" spans="1:19" s="9" customFormat="1" ht="15" hidden="1" x14ac:dyDescent="0.2">
      <c r="A133" s="48" t="s">
        <v>32</v>
      </c>
      <c r="B133" s="49">
        <v>150</v>
      </c>
      <c r="C133" s="48" t="s">
        <v>90</v>
      </c>
      <c r="D133" s="47">
        <v>2</v>
      </c>
      <c r="E133" s="48" t="s">
        <v>35</v>
      </c>
      <c r="F133" s="47">
        <v>1</v>
      </c>
      <c r="G133" s="50">
        <v>40.98</v>
      </c>
      <c r="H133" s="50">
        <f>G133*10.7639</f>
        <v>441.10462199999995</v>
      </c>
      <c r="I133" s="51">
        <v>281995</v>
      </c>
      <c r="J133" s="51">
        <f t="shared" si="38"/>
        <v>639.29277984305509</v>
      </c>
      <c r="K133" s="51">
        <f>1350*12</f>
        <v>16200</v>
      </c>
      <c r="L133" s="52">
        <f t="shared" si="39"/>
        <v>5.7447827089132784E-2</v>
      </c>
      <c r="M133" s="51">
        <f>IF(F133=1,1800,(IF(F133=2,2000,(IF(F133=3,2200,0)))))</f>
        <v>1800</v>
      </c>
      <c r="N133" s="51">
        <v>0</v>
      </c>
      <c r="O133" s="51">
        <f>K133-M133-N133</f>
        <v>14400</v>
      </c>
      <c r="P133" s="53">
        <f>O133/I133</f>
        <v>5.1064735190340257E-2</v>
      </c>
      <c r="Q133" s="54">
        <f>I133*0.05</f>
        <v>14099.75</v>
      </c>
      <c r="R133" s="55">
        <f t="shared" si="40"/>
        <v>2819.95</v>
      </c>
      <c r="S133" s="55">
        <f t="shared" si="41"/>
        <v>183296.75</v>
      </c>
    </row>
    <row r="135" spans="1:19" ht="17.25" customHeight="1" x14ac:dyDescent="0.2">
      <c r="I135" s="66"/>
    </row>
  </sheetData>
  <autoFilter ref="A18:S133" xr:uid="{38704B27-6226-4290-8904-9E7191D35146}">
    <filterColumn colId="0">
      <filters>
        <filter val="Available"/>
        <filter val="ON HOLD"/>
        <filter val="SOLDa"/>
      </filters>
    </filterColumn>
    <sortState xmlns:xlrd2="http://schemas.microsoft.com/office/spreadsheetml/2017/richdata2" ref="A19:S133">
      <sortCondition ref="B18:B133"/>
    </sortState>
  </autoFilter>
  <mergeCells count="6">
    <mergeCell ref="Q17:S17"/>
    <mergeCell ref="B16:J16"/>
    <mergeCell ref="B17:J17"/>
    <mergeCell ref="K17:L17"/>
    <mergeCell ref="M17:N17"/>
    <mergeCell ref="O17:P17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69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SMITHFIELD LOFTS - Block A</vt:lpstr>
      <vt:lpstr>'SMITHFIELD LOFTS - Block 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Prosperity Admin Dept</dc:creator>
  <cp:keywords/>
  <dc:description/>
  <cp:lastModifiedBy>Microsoft Office User</cp:lastModifiedBy>
  <cp:revision/>
  <dcterms:created xsi:type="dcterms:W3CDTF">2023-08-01T08:29:56Z</dcterms:created>
  <dcterms:modified xsi:type="dcterms:W3CDTF">2024-01-18T08:36:34Z</dcterms:modified>
  <cp:category/>
  <cp:contentStatus/>
</cp:coreProperties>
</file>